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4.xml" ContentType="application/vnd.openxmlformats-officedocument.drawing+xml"/>
  <Override PartName="/xl/drawings/drawing17.xml" ContentType="application/vnd.openxmlformats-officedocument.drawing+xml"/>
  <Override PartName="/xl/drawings/drawing28.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externalLinks/externalLink5.xml" ContentType="application/vnd.openxmlformats-officedocument.spreadsheetml.externalLink+xml"/>
  <Override PartName="/xl/drawings/drawing2.xml" ContentType="application/vnd.openxmlformats-officedocument.drawing+xml"/>
  <Override PartName="/xl/drawings/drawing15.xml" ContentType="application/vnd.openxmlformats-officedocument.drawing+xml"/>
  <Override PartName="/xl/drawings/drawing26.xml" ContentType="application/vnd.openxmlformats-officedocument.drawing+xml"/>
  <Override PartName="/xl/worksheets/sheet3.xml" ContentType="application/vnd.openxmlformats-officedocument.spreadsheetml.worksheet+xml"/>
  <Override PartName="/xl/externalLinks/externalLink3.xml" ContentType="application/vnd.openxmlformats-officedocument.spreadsheetml.externalLink+xml"/>
  <Override PartName="/xl/drawings/drawing13.xml" ContentType="application/vnd.openxmlformats-officedocument.drawing+xml"/>
  <Override PartName="/xl/drawings/drawing22.xml" ContentType="application/vnd.openxmlformats-officedocument.drawing+xml"/>
  <Override PartName="/xl/drawings/drawing2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drawings/drawing7.xml" ContentType="application/vnd.openxmlformats-officedocument.drawing+xml"/>
  <Override PartName="/xl/drawings/drawing29.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drawings/drawing5.xml" ContentType="application/vnd.openxmlformats-officedocument.drawing+xml"/>
  <Override PartName="/xl/drawings/drawing18.xml" ContentType="application/vnd.openxmlformats-officedocument.drawing+xml"/>
  <Override PartName="/xl/drawings/drawing27.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drawings/drawing3.xml" ContentType="application/vnd.openxmlformats-officedocument.drawing+xml"/>
  <Override PartName="/xl/drawings/drawing16.xml" ContentType="application/vnd.openxmlformats-officedocument.drawing+xml"/>
  <Override PartName="/xl/drawings/drawing25.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drawings/drawing14.xml" ContentType="application/vnd.openxmlformats-officedocument.drawing+xml"/>
  <Override PartName="/xl/drawings/drawing23.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defaultThemeVersion="124226"/>
  <bookViews>
    <workbookView xWindow="0" yWindow="0" windowWidth="20730" windowHeight="11685" tabRatio="721" firstSheet="24" activeTab="26"/>
  </bookViews>
  <sheets>
    <sheet name="12ª Med_Adit" sheetId="69" state="hidden" r:id="rId1"/>
    <sheet name="12ª Med_Contr" sheetId="40" state="hidden" r:id="rId2"/>
    <sheet name="11ª Med_Adit" sheetId="68" state="hidden" r:id="rId3"/>
    <sheet name="11ª Med_Contr" sheetId="39" state="hidden" r:id="rId4"/>
    <sheet name="10ª Med_Adit" sheetId="67" state="hidden" r:id="rId5"/>
    <sheet name="10ª Med_Contr" sheetId="38" state="hidden" r:id="rId6"/>
    <sheet name="9ª Med_Adit" sheetId="66" state="hidden" r:id="rId7"/>
    <sheet name="9ª Med_Contr" sheetId="37" state="hidden" r:id="rId8"/>
    <sheet name="8ª Med_Adit" sheetId="65" state="hidden" r:id="rId9"/>
    <sheet name="8ª Med_Contr" sheetId="36" state="hidden" r:id="rId10"/>
    <sheet name="7ª Med_Adit" sheetId="64" state="hidden" r:id="rId11"/>
    <sheet name="7ª Med_Contr" sheetId="35" state="hidden" r:id="rId12"/>
    <sheet name="6ª Med_Adit" sheetId="63" state="hidden" r:id="rId13"/>
    <sheet name="6ª Med_Contr" sheetId="34" state="hidden" r:id="rId14"/>
    <sheet name="5ª Med_Adit" sheetId="62" state="hidden" r:id="rId15"/>
    <sheet name="5ª Med_Contr" sheetId="33" state="hidden" r:id="rId16"/>
    <sheet name="4ª Med_Adit" sheetId="61" state="hidden" r:id="rId17"/>
    <sheet name="4ª Med_Contr" sheetId="32" state="hidden" r:id="rId18"/>
    <sheet name="3ª Med_Adit" sheetId="60" state="hidden" r:id="rId19"/>
    <sheet name="3ª Med_Contr" sheetId="31" state="hidden" r:id="rId20"/>
    <sheet name="2ª Med_Adit" sheetId="59" state="hidden" r:id="rId21"/>
    <sheet name="2ª Med_Contr" sheetId="30" state="hidden" r:id="rId22"/>
    <sheet name="1ª Med_Adit" sheetId="58" state="hidden" r:id="rId23"/>
    <sheet name="1ª Med_Contr" sheetId="27" state="hidden" r:id="rId24"/>
    <sheet name="CONSOLIDA" sheetId="8" r:id="rId25"/>
    <sheet name="Quant Quadra" sheetId="55" r:id="rId26"/>
    <sheet name="Quadra" sheetId="54" r:id="rId27"/>
    <sheet name="Crono Quadra" sheetId="56" r:id="rId28"/>
    <sheet name="Elétrica" sheetId="44" r:id="rId29"/>
    <sheet name="Cron Elétrica" sheetId="43" r:id="rId30"/>
    <sheet name="BDI" sheetId="71" r:id="rId31"/>
  </sheets>
  <externalReferences>
    <externalReference r:id="rId32"/>
    <externalReference r:id="rId33"/>
    <externalReference r:id="rId34"/>
    <externalReference r:id="rId35"/>
    <externalReference r:id="rId36"/>
  </externalReferences>
  <definedNames>
    <definedName name="_xlnm.Print_Area" localSheetId="4">'10ª Med_Adit'!$A$1:$J$40</definedName>
    <definedName name="_xlnm.Print_Area" localSheetId="5">'10ª Med_Contr'!$A$1:$J$40</definedName>
    <definedName name="_xlnm.Print_Area" localSheetId="2">'11ª Med_Adit'!$A$1:$J$40</definedName>
    <definedName name="_xlnm.Print_Area" localSheetId="3">'11ª Med_Contr'!$A$1:$J$40</definedName>
    <definedName name="_xlnm.Print_Area" localSheetId="0">'12ª Med_Adit'!$A$1:$J$40</definedName>
    <definedName name="_xlnm.Print_Area" localSheetId="1">'12ª Med_Contr'!$A$1:$J$40</definedName>
    <definedName name="_xlnm.Print_Area" localSheetId="22">'1ª Med_Adit'!$A$1:$J$40</definedName>
    <definedName name="_xlnm.Print_Area" localSheetId="23">'1ª Med_Contr'!$A$1:$J$41</definedName>
    <definedName name="_xlnm.Print_Area" localSheetId="20">'2ª Med_Adit'!$A$1:$J$40</definedName>
    <definedName name="_xlnm.Print_Area" localSheetId="21">'2ª Med_Contr'!$A$1:$J$40</definedName>
    <definedName name="_xlnm.Print_Area" localSheetId="18">'3ª Med_Adit'!$A$1:$J$40</definedName>
    <definedName name="_xlnm.Print_Area" localSheetId="19">'3ª Med_Contr'!$A$1:$J$40</definedName>
    <definedName name="_xlnm.Print_Area" localSheetId="16">'4ª Med_Adit'!$A$1:$J$40</definedName>
    <definedName name="_xlnm.Print_Area" localSheetId="17">'4ª Med_Contr'!$A$1:$J$40</definedName>
    <definedName name="_xlnm.Print_Area" localSheetId="14">'5ª Med_Adit'!$A$1:$J$40</definedName>
    <definedName name="_xlnm.Print_Area" localSheetId="15">'5ª Med_Contr'!$A$1:$J$40</definedName>
    <definedName name="_xlnm.Print_Area" localSheetId="12">'6ª Med_Adit'!$A$1:$J$40</definedName>
    <definedName name="_xlnm.Print_Area" localSheetId="13">'6ª Med_Contr'!$A$1:$J$40</definedName>
    <definedName name="_xlnm.Print_Area" localSheetId="10">'7ª Med_Adit'!$A$1:$J$40</definedName>
    <definedName name="_xlnm.Print_Area" localSheetId="11">'7ª Med_Contr'!$A$1:$J$40</definedName>
    <definedName name="_xlnm.Print_Area" localSheetId="8">'8ª Med_Adit'!$A$1:$J$40</definedName>
    <definedName name="_xlnm.Print_Area" localSheetId="9">'8ª Med_Contr'!$A$1:$J$40</definedName>
    <definedName name="_xlnm.Print_Area" localSheetId="6">'9ª Med_Adit'!$A$1:$J$40</definedName>
    <definedName name="_xlnm.Print_Area" localSheetId="7">'9ª Med_Contr'!$A$1:$J$40</definedName>
    <definedName name="_xlnm.Print_Area" localSheetId="24">CONSOLIDA!$A$1:$D$33</definedName>
    <definedName name="_xlnm.Print_Area" localSheetId="29">'Cron Elétrica'!$A$1:$P$31</definedName>
    <definedName name="_xlnm.Print_Area" localSheetId="27">'Crono Quadra'!$A$1:$Z$30</definedName>
    <definedName name="_xlnm.Print_Area" localSheetId="28">Elétrica!$A$1:$O$47</definedName>
    <definedName name="_xlnm.Print_Area" localSheetId="26">Quadra!$A$1:$CZ$61</definedName>
    <definedName name="_xlnm.Print_Area" localSheetId="25">'Quant Quadra'!$A$1:$G$70</definedName>
    <definedName name="Serviços" localSheetId="4">[1]Serviços!$A$3:$AE$2694</definedName>
    <definedName name="Serviços" localSheetId="5">[1]Serviços!$A$3:$AE$2694</definedName>
    <definedName name="Serviços" localSheetId="2">[1]Serviços!$A$3:$AE$2694</definedName>
    <definedName name="Serviços" localSheetId="3">[1]Serviços!$A$3:$AE$2694</definedName>
    <definedName name="Serviços" localSheetId="0">[1]Serviços!$A$3:$AE$2694</definedName>
    <definedName name="Serviços" localSheetId="1">[1]Serviços!$A$3:$AE$2694</definedName>
    <definedName name="Serviços" localSheetId="22">[1]Serviços!$A$3:$AE$2694</definedName>
    <definedName name="Serviços" localSheetId="23">[1]Serviços!$A$3:$AE$2694</definedName>
    <definedName name="Serviços" localSheetId="20">[1]Serviços!$A$3:$AE$2694</definedName>
    <definedName name="Serviços" localSheetId="21">[1]Serviços!$A$3:$AE$2694</definedName>
    <definedName name="Serviços" localSheetId="18">[1]Serviços!$A$3:$AE$2694</definedName>
    <definedName name="Serviços" localSheetId="19">[1]Serviços!$A$3:$AE$2694</definedName>
    <definedName name="Serviços" localSheetId="16">[1]Serviços!$A$3:$AE$2694</definedName>
    <definedName name="Serviços" localSheetId="17">[1]Serviços!$A$3:$AE$2694</definedName>
    <definedName name="Serviços" localSheetId="14">[1]Serviços!$A$3:$AE$2694</definedName>
    <definedName name="Serviços" localSheetId="15">[1]Serviços!$A$3:$AE$2694</definedName>
    <definedName name="Serviços" localSheetId="12">[1]Serviços!$A$3:$AE$2694</definedName>
    <definedName name="Serviços" localSheetId="13">[1]Serviços!$A$3:$AE$2694</definedName>
    <definedName name="Serviços" localSheetId="10">[1]Serviços!$A$3:$AE$2694</definedName>
    <definedName name="Serviços" localSheetId="11">[1]Serviços!$A$3:$AE$2694</definedName>
    <definedName name="Serviços" localSheetId="8">[1]Serviços!$A$3:$AE$2694</definedName>
    <definedName name="Serviços" localSheetId="9">[1]Serviços!$A$3:$AE$2694</definedName>
    <definedName name="Serviços" localSheetId="6">[1]Serviços!$A$3:$AE$2694</definedName>
    <definedName name="Serviços" localSheetId="7">[1]Serviços!$A$3:$AE$2694</definedName>
    <definedName name="Serviços">[2]Solum!$A$3:$AD$2430</definedName>
    <definedName name="_xlnm.Print_Titles" localSheetId="4">'10ª Med_Adit'!$1:$20</definedName>
    <definedName name="_xlnm.Print_Titles" localSheetId="5">'10ª Med_Contr'!$1:$20</definedName>
    <definedName name="_xlnm.Print_Titles" localSheetId="2">'11ª Med_Adit'!$1:$20</definedName>
    <definedName name="_xlnm.Print_Titles" localSheetId="3">'11ª Med_Contr'!$1:$20</definedName>
    <definedName name="_xlnm.Print_Titles" localSheetId="0">'12ª Med_Adit'!$1:$20</definedName>
    <definedName name="_xlnm.Print_Titles" localSheetId="1">'12ª Med_Contr'!$1:$20</definedName>
    <definedName name="_xlnm.Print_Titles" localSheetId="22">'1ª Med_Adit'!$1:$20</definedName>
    <definedName name="_xlnm.Print_Titles" localSheetId="23">'1ª Med_Contr'!$1:$20</definedName>
    <definedName name="_xlnm.Print_Titles" localSheetId="20">'2ª Med_Adit'!$1:$20</definedName>
    <definedName name="_xlnm.Print_Titles" localSheetId="21">'2ª Med_Contr'!$1:$20</definedName>
    <definedName name="_xlnm.Print_Titles" localSheetId="18">'3ª Med_Adit'!$1:$20</definedName>
    <definedName name="_xlnm.Print_Titles" localSheetId="19">'3ª Med_Contr'!$1:$20</definedName>
    <definedName name="_xlnm.Print_Titles" localSheetId="16">'4ª Med_Adit'!$1:$20</definedName>
    <definedName name="_xlnm.Print_Titles" localSheetId="17">'4ª Med_Contr'!$1:$20</definedName>
    <definedName name="_xlnm.Print_Titles" localSheetId="14">'5ª Med_Adit'!$1:$20</definedName>
    <definedName name="_xlnm.Print_Titles" localSheetId="15">'5ª Med_Contr'!$1:$20</definedName>
    <definedName name="_xlnm.Print_Titles" localSheetId="12">'6ª Med_Adit'!$1:$20</definedName>
    <definedName name="_xlnm.Print_Titles" localSheetId="13">'6ª Med_Contr'!$1:$20</definedName>
    <definedName name="_xlnm.Print_Titles" localSheetId="10">'7ª Med_Adit'!$1:$20</definedName>
    <definedName name="_xlnm.Print_Titles" localSheetId="11">'7ª Med_Contr'!$1:$20</definedName>
    <definedName name="_xlnm.Print_Titles" localSheetId="8">'8ª Med_Adit'!$1:$20</definedName>
    <definedName name="_xlnm.Print_Titles" localSheetId="9">'8ª Med_Contr'!$1:$20</definedName>
    <definedName name="_xlnm.Print_Titles" localSheetId="6">'9ª Med_Adit'!$1:$20</definedName>
    <definedName name="_xlnm.Print_Titles" localSheetId="7">'9ª Med_Contr'!$1:$20</definedName>
    <definedName name="_xlnm.Print_Titles" localSheetId="24">CONSOLIDA!$1:$11</definedName>
    <definedName name="_xlnm.Print_Titles" localSheetId="28">Elétrica!$1:$11</definedName>
    <definedName name="_xlnm.Print_Titles" localSheetId="26">Quadra!$1:$11</definedName>
  </definedNames>
  <calcPr calcId="125725"/>
</workbook>
</file>

<file path=xl/calcChain.xml><?xml version="1.0" encoding="utf-8"?>
<calcChain xmlns="http://schemas.openxmlformats.org/spreadsheetml/2006/main">
  <c r="E22" i="8"/>
  <c r="Q14" l="1"/>
  <c r="R14" s="1"/>
  <c r="K14"/>
  <c r="I14"/>
  <c r="Q13"/>
  <c r="R13" s="1"/>
  <c r="CJ17" i="54" l="1"/>
  <c r="CM17"/>
  <c r="A48" i="56"/>
  <c r="H13" i="44"/>
  <c r="P13"/>
  <c r="V13"/>
  <c r="AB13"/>
  <c r="AH13"/>
  <c r="AN13"/>
  <c r="AT13"/>
  <c r="AZ13"/>
  <c r="BF13"/>
  <c r="BL13"/>
  <c r="BR13"/>
  <c r="BX13"/>
  <c r="CD13"/>
  <c r="CK13"/>
  <c r="CN13"/>
  <c r="CQ13"/>
  <c r="H14"/>
  <c r="J14" s="1"/>
  <c r="P14"/>
  <c r="V14"/>
  <c r="AB14"/>
  <c r="AH14"/>
  <c r="AN14"/>
  <c r="AT14"/>
  <c r="AZ14"/>
  <c r="BF14"/>
  <c r="BL14"/>
  <c r="BR14"/>
  <c r="BX14"/>
  <c r="CD14"/>
  <c r="CK14"/>
  <c r="CN14"/>
  <c r="H15"/>
  <c r="J15" s="1"/>
  <c r="P15"/>
  <c r="V15"/>
  <c r="AB15"/>
  <c r="AH15"/>
  <c r="AN15"/>
  <c r="AT15"/>
  <c r="AZ15"/>
  <c r="BF15"/>
  <c r="BL15"/>
  <c r="BR15"/>
  <c r="BX15"/>
  <c r="CD15"/>
  <c r="CK15"/>
  <c r="CN15"/>
  <c r="H16"/>
  <c r="I16" s="1"/>
  <c r="P16"/>
  <c r="V16"/>
  <c r="AB16"/>
  <c r="AH16"/>
  <c r="AN16"/>
  <c r="AT16"/>
  <c r="AZ16"/>
  <c r="BF16"/>
  <c r="BL16"/>
  <c r="BR16"/>
  <c r="BX16"/>
  <c r="CD16"/>
  <c r="CK16"/>
  <c r="CW16" s="1"/>
  <c r="CV16" s="1"/>
  <c r="CN16"/>
  <c r="H17"/>
  <c r="I17"/>
  <c r="J17"/>
  <c r="AQ17" s="1"/>
  <c r="P17"/>
  <c r="V17"/>
  <c r="AB17"/>
  <c r="AH17"/>
  <c r="AN17"/>
  <c r="AT17"/>
  <c r="AZ17"/>
  <c r="BF17"/>
  <c r="BL17"/>
  <c r="BR17"/>
  <c r="BX17"/>
  <c r="CD17"/>
  <c r="CK17"/>
  <c r="CN17"/>
  <c r="CW17" s="1"/>
  <c r="H18"/>
  <c r="J18" s="1"/>
  <c r="BO18" s="1"/>
  <c r="I18"/>
  <c r="BC18" s="1"/>
  <c r="P18"/>
  <c r="V18"/>
  <c r="AB18"/>
  <c r="AH18"/>
  <c r="AN18"/>
  <c r="AT18"/>
  <c r="AZ18"/>
  <c r="BF18"/>
  <c r="BL18"/>
  <c r="BR18"/>
  <c r="BX18"/>
  <c r="CD18"/>
  <c r="CK18"/>
  <c r="CN18"/>
  <c r="H19"/>
  <c r="P19"/>
  <c r="V19"/>
  <c r="AB19"/>
  <c r="AH19"/>
  <c r="AN19"/>
  <c r="AT19"/>
  <c r="AZ19"/>
  <c r="BF19"/>
  <c r="BL19"/>
  <c r="BR19"/>
  <c r="BX19"/>
  <c r="CD19"/>
  <c r="CK19"/>
  <c r="CJ19" s="1"/>
  <c r="CN19"/>
  <c r="CQ19"/>
  <c r="H20"/>
  <c r="I20"/>
  <c r="J20"/>
  <c r="P20"/>
  <c r="V20"/>
  <c r="AB20"/>
  <c r="AH20"/>
  <c r="AN20"/>
  <c r="AT20"/>
  <c r="AZ20"/>
  <c r="BF20"/>
  <c r="BL20"/>
  <c r="BR20"/>
  <c r="BX20"/>
  <c r="CD20"/>
  <c r="CK20"/>
  <c r="CN20"/>
  <c r="H21"/>
  <c r="I21"/>
  <c r="J21"/>
  <c r="P21"/>
  <c r="V21"/>
  <c r="AB21"/>
  <c r="AH21"/>
  <c r="AN21"/>
  <c r="AT21"/>
  <c r="AZ21"/>
  <c r="BF21"/>
  <c r="BL21"/>
  <c r="BR21"/>
  <c r="BX21"/>
  <c r="CD21"/>
  <c r="CK21"/>
  <c r="CN21"/>
  <c r="H22"/>
  <c r="J22" s="1"/>
  <c r="AQ22" s="1"/>
  <c r="I22"/>
  <c r="P22"/>
  <c r="V22"/>
  <c r="AB22"/>
  <c r="AH22"/>
  <c r="AN22"/>
  <c r="AT22"/>
  <c r="AZ22"/>
  <c r="BF22"/>
  <c r="BL22"/>
  <c r="BR22"/>
  <c r="BX22"/>
  <c r="CD22"/>
  <c r="CK22"/>
  <c r="CN22"/>
  <c r="H23"/>
  <c r="J23" s="1"/>
  <c r="I23"/>
  <c r="CG23" s="1"/>
  <c r="K23"/>
  <c r="P23"/>
  <c r="V23"/>
  <c r="Y23"/>
  <c r="AB23"/>
  <c r="AH23"/>
  <c r="AN23"/>
  <c r="AT23"/>
  <c r="AZ23"/>
  <c r="BF23"/>
  <c r="BL23"/>
  <c r="BR23"/>
  <c r="BX23"/>
  <c r="CD23"/>
  <c r="CK23"/>
  <c r="CQ23" s="1"/>
  <c r="CN23"/>
  <c r="H24"/>
  <c r="P24"/>
  <c r="V24"/>
  <c r="AB24"/>
  <c r="AH24"/>
  <c r="AN24"/>
  <c r="AT24"/>
  <c r="AZ24"/>
  <c r="BF24"/>
  <c r="BL24"/>
  <c r="BR24"/>
  <c r="BX24"/>
  <c r="CD24"/>
  <c r="CK24"/>
  <c r="CN24"/>
  <c r="H25"/>
  <c r="J25" s="1"/>
  <c r="I25"/>
  <c r="P25"/>
  <c r="V25"/>
  <c r="AB25"/>
  <c r="AH25"/>
  <c r="AN25"/>
  <c r="AT25"/>
  <c r="AZ25"/>
  <c r="BF25"/>
  <c r="BL25"/>
  <c r="BR25"/>
  <c r="BX25"/>
  <c r="CD25"/>
  <c r="CK25"/>
  <c r="CN25"/>
  <c r="H26"/>
  <c r="J26" s="1"/>
  <c r="P26"/>
  <c r="V26"/>
  <c r="AB26"/>
  <c r="AH26"/>
  <c r="AN26"/>
  <c r="AT26"/>
  <c r="AZ26"/>
  <c r="BF26"/>
  <c r="BL26"/>
  <c r="BR26"/>
  <c r="BX26"/>
  <c r="CD26"/>
  <c r="CK26"/>
  <c r="CJ26" s="1"/>
  <c r="CN26"/>
  <c r="H27"/>
  <c r="P27"/>
  <c r="V27"/>
  <c r="AB27"/>
  <c r="AH27"/>
  <c r="AN27"/>
  <c r="AT27"/>
  <c r="AZ27"/>
  <c r="BF27"/>
  <c r="BL27"/>
  <c r="BR27"/>
  <c r="BX27"/>
  <c r="CD27"/>
  <c r="CK27"/>
  <c r="CQ27" s="1"/>
  <c r="CP27" s="1"/>
  <c r="CN27"/>
  <c r="H28"/>
  <c r="I28" s="1"/>
  <c r="J28"/>
  <c r="AK28" s="1"/>
  <c r="K28"/>
  <c r="CM28" s="1"/>
  <c r="P28"/>
  <c r="V28"/>
  <c r="Y28"/>
  <c r="AB28"/>
  <c r="AH28"/>
  <c r="AN28"/>
  <c r="AQ28"/>
  <c r="AT28"/>
  <c r="AZ28"/>
  <c r="BF28"/>
  <c r="BI28"/>
  <c r="BL28"/>
  <c r="BO28"/>
  <c r="BR28"/>
  <c r="BX28"/>
  <c r="CD28"/>
  <c r="CK28"/>
  <c r="CW28" s="1"/>
  <c r="CV28" s="1"/>
  <c r="CN28"/>
  <c r="CT28"/>
  <c r="H29"/>
  <c r="J29" s="1"/>
  <c r="I29"/>
  <c r="K29" s="1"/>
  <c r="P29"/>
  <c r="V29"/>
  <c r="AB29"/>
  <c r="AH29"/>
  <c r="AN29"/>
  <c r="AT29"/>
  <c r="AZ29"/>
  <c r="BF29"/>
  <c r="BL29"/>
  <c r="BR29"/>
  <c r="BX29"/>
  <c r="CD29"/>
  <c r="CK29"/>
  <c r="CQ29" s="1"/>
  <c r="CN29"/>
  <c r="CW29"/>
  <c r="H30"/>
  <c r="P30"/>
  <c r="V30"/>
  <c r="AB30"/>
  <c r="AH30"/>
  <c r="AN30"/>
  <c r="AT30"/>
  <c r="AZ30"/>
  <c r="BF30"/>
  <c r="BL30"/>
  <c r="BR30"/>
  <c r="BX30"/>
  <c r="CD30"/>
  <c r="CK30"/>
  <c r="CN30"/>
  <c r="H31"/>
  <c r="J31" s="1"/>
  <c r="P31"/>
  <c r="V31"/>
  <c r="AB31"/>
  <c r="AH31"/>
  <c r="AN31"/>
  <c r="AT31"/>
  <c r="AZ31"/>
  <c r="BF31"/>
  <c r="BL31"/>
  <c r="BR31"/>
  <c r="BX31"/>
  <c r="CD31"/>
  <c r="CK31"/>
  <c r="CJ31" s="1"/>
  <c r="CN31"/>
  <c r="CQ31"/>
  <c r="H32"/>
  <c r="P32"/>
  <c r="V32"/>
  <c r="AB32"/>
  <c r="AH32"/>
  <c r="AN32"/>
  <c r="AT32"/>
  <c r="AZ32"/>
  <c r="BF32"/>
  <c r="BL32"/>
  <c r="BR32"/>
  <c r="BX32"/>
  <c r="CD32"/>
  <c r="CK32"/>
  <c r="CQ32" s="1"/>
  <c r="CN32"/>
  <c r="H33"/>
  <c r="J33" s="1"/>
  <c r="P33"/>
  <c r="V33"/>
  <c r="AB33"/>
  <c r="AH33"/>
  <c r="AN33"/>
  <c r="AT33"/>
  <c r="AZ33"/>
  <c r="BF33"/>
  <c r="BL33"/>
  <c r="BR33"/>
  <c r="BX33"/>
  <c r="CD33"/>
  <c r="CK33"/>
  <c r="CN33"/>
  <c r="H34"/>
  <c r="J34" s="1"/>
  <c r="P34"/>
  <c r="V34"/>
  <c r="AB34"/>
  <c r="AH34"/>
  <c r="AN34"/>
  <c r="AT34"/>
  <c r="AZ34"/>
  <c r="BF34"/>
  <c r="BL34"/>
  <c r="BR34"/>
  <c r="BX34"/>
  <c r="CD34"/>
  <c r="CK34"/>
  <c r="CQ34" s="1"/>
  <c r="CN34"/>
  <c r="H35"/>
  <c r="I35" s="1"/>
  <c r="P35"/>
  <c r="V35"/>
  <c r="AB35"/>
  <c r="AH35"/>
  <c r="AN35"/>
  <c r="AT35"/>
  <c r="AZ35"/>
  <c r="BF35"/>
  <c r="BL35"/>
  <c r="BR35"/>
  <c r="BX35"/>
  <c r="CD35"/>
  <c r="CK35"/>
  <c r="CJ35" s="1"/>
  <c r="CN35"/>
  <c r="CQ35"/>
  <c r="H36"/>
  <c r="P36"/>
  <c r="V36"/>
  <c r="AB36"/>
  <c r="AH36"/>
  <c r="AN36"/>
  <c r="AT36"/>
  <c r="AZ36"/>
  <c r="BF36"/>
  <c r="BL36"/>
  <c r="BR36"/>
  <c r="BX36"/>
  <c r="CD36"/>
  <c r="CK36"/>
  <c r="CJ36" s="1"/>
  <c r="CN36"/>
  <c r="CQ36"/>
  <c r="CW36"/>
  <c r="H37"/>
  <c r="P37"/>
  <c r="V37"/>
  <c r="AB37"/>
  <c r="AH37"/>
  <c r="AN37"/>
  <c r="AT37"/>
  <c r="AZ37"/>
  <c r="BF37"/>
  <c r="BL37"/>
  <c r="BR37"/>
  <c r="BX37"/>
  <c r="CD37"/>
  <c r="CK37"/>
  <c r="CQ37" s="1"/>
  <c r="CN37"/>
  <c r="CP37"/>
  <c r="H38"/>
  <c r="I38" s="1"/>
  <c r="P38"/>
  <c r="V38"/>
  <c r="AB38"/>
  <c r="AH38"/>
  <c r="AN38"/>
  <c r="AT38"/>
  <c r="AZ38"/>
  <c r="BF38"/>
  <c r="BL38"/>
  <c r="BR38"/>
  <c r="BX38"/>
  <c r="CD38"/>
  <c r="CK38"/>
  <c r="CN38"/>
  <c r="H39"/>
  <c r="J39" s="1"/>
  <c r="P39"/>
  <c r="V39"/>
  <c r="AB39"/>
  <c r="AH39"/>
  <c r="AN39"/>
  <c r="AT39"/>
  <c r="AZ39"/>
  <c r="BF39"/>
  <c r="BL39"/>
  <c r="BR39"/>
  <c r="BX39"/>
  <c r="CD39"/>
  <c r="CK39"/>
  <c r="CJ39" s="1"/>
  <c r="CN39"/>
  <c r="CQ39"/>
  <c r="CP39" s="1"/>
  <c r="H40"/>
  <c r="P40"/>
  <c r="V40"/>
  <c r="AB40"/>
  <c r="AH40"/>
  <c r="AN40"/>
  <c r="AT40"/>
  <c r="AZ40"/>
  <c r="BF40"/>
  <c r="BL40"/>
  <c r="BR40"/>
  <c r="BX40"/>
  <c r="CD40"/>
  <c r="CK40"/>
  <c r="CN40"/>
  <c r="H41"/>
  <c r="I41" s="1"/>
  <c r="J41"/>
  <c r="K41"/>
  <c r="P41"/>
  <c r="V41"/>
  <c r="AB41"/>
  <c r="AH41"/>
  <c r="AN41"/>
  <c r="AT41"/>
  <c r="AZ41"/>
  <c r="BF41"/>
  <c r="BL41"/>
  <c r="BR41"/>
  <c r="BX41"/>
  <c r="CD41"/>
  <c r="CK41"/>
  <c r="CJ41" s="1"/>
  <c r="CN41"/>
  <c r="H42"/>
  <c r="J42" s="1"/>
  <c r="I42"/>
  <c r="P42"/>
  <c r="V42"/>
  <c r="AB42"/>
  <c r="AH42"/>
  <c r="AN42"/>
  <c r="AT42"/>
  <c r="AZ42"/>
  <c r="BF42"/>
  <c r="BL42"/>
  <c r="BR42"/>
  <c r="BX42"/>
  <c r="CD42"/>
  <c r="CK42"/>
  <c r="CN42"/>
  <c r="H43"/>
  <c r="P43"/>
  <c r="V43"/>
  <c r="AB43"/>
  <c r="AH43"/>
  <c r="AN43"/>
  <c r="AT43"/>
  <c r="AZ43"/>
  <c r="BF43"/>
  <c r="BL43"/>
  <c r="BR43"/>
  <c r="BX43"/>
  <c r="CD43"/>
  <c r="CK43"/>
  <c r="CQ43" s="1"/>
  <c r="CP43" s="1"/>
  <c r="CN43"/>
  <c r="H44"/>
  <c r="J44" s="1"/>
  <c r="P44"/>
  <c r="V44"/>
  <c r="AB44"/>
  <c r="AH44"/>
  <c r="AN44"/>
  <c r="AT44"/>
  <c r="AZ44"/>
  <c r="BF44"/>
  <c r="BL44"/>
  <c r="BR44"/>
  <c r="BX44"/>
  <c r="CD44"/>
  <c r="CK44"/>
  <c r="CN44"/>
  <c r="H45"/>
  <c r="I45" s="1"/>
  <c r="J45"/>
  <c r="CA45" s="1"/>
  <c r="K45"/>
  <c r="P45"/>
  <c r="V45"/>
  <c r="AB45"/>
  <c r="AE45"/>
  <c r="AH45"/>
  <c r="AN45"/>
  <c r="AT45"/>
  <c r="AZ45"/>
  <c r="BF45"/>
  <c r="BL45"/>
  <c r="BR45"/>
  <c r="BX45"/>
  <c r="CD45"/>
  <c r="CK45"/>
  <c r="CQ45" s="1"/>
  <c r="CN45"/>
  <c r="CT45" s="1"/>
  <c r="CS45" s="1"/>
  <c r="D47"/>
  <c r="AE22" l="1"/>
  <c r="CM45"/>
  <c r="BC17"/>
  <c r="CJ45"/>
  <c r="CQ41"/>
  <c r="CZ41" s="1"/>
  <c r="CW33"/>
  <c r="J16"/>
  <c r="Y16" s="1"/>
  <c r="CW39"/>
  <c r="CJ34"/>
  <c r="I33"/>
  <c r="CA33" s="1"/>
  <c r="I31"/>
  <c r="AK31" s="1"/>
  <c r="CJ29"/>
  <c r="CQ26"/>
  <c r="CP26" s="1"/>
  <c r="CT17"/>
  <c r="CS17" s="1"/>
  <c r="K17"/>
  <c r="CM17" s="1"/>
  <c r="I14"/>
  <c r="BO14" s="1"/>
  <c r="AE42"/>
  <c r="AQ42"/>
  <c r="CV36"/>
  <c r="BO25"/>
  <c r="BC25"/>
  <c r="K21"/>
  <c r="CM21" s="1"/>
  <c r="BC21"/>
  <c r="S42"/>
  <c r="AQ33"/>
  <c r="BI33"/>
  <c r="CJ32"/>
  <c r="I24"/>
  <c r="S24" s="1"/>
  <c r="J24"/>
  <c r="BC24" s="1"/>
  <c r="CJ21"/>
  <c r="CQ21"/>
  <c r="CP21" s="1"/>
  <c r="AQ21"/>
  <c r="CJ17"/>
  <c r="CQ17"/>
  <c r="CQ15"/>
  <c r="CJ15"/>
  <c r="I13"/>
  <c r="CA13" s="1"/>
  <c r="J13"/>
  <c r="BO42"/>
  <c r="CQ40"/>
  <c r="CP40" s="1"/>
  <c r="CJ40"/>
  <c r="CJ28"/>
  <c r="CW27"/>
  <c r="CJ27"/>
  <c r="S25"/>
  <c r="CW21"/>
  <c r="I44"/>
  <c r="CT44" s="1"/>
  <c r="CJ43"/>
  <c r="CQ38"/>
  <c r="CJ38"/>
  <c r="I37"/>
  <c r="BO37" s="1"/>
  <c r="J37"/>
  <c r="I36"/>
  <c r="J36"/>
  <c r="Y36" s="1"/>
  <c r="J35"/>
  <c r="CA35" s="1"/>
  <c r="BI29"/>
  <c r="CQ28"/>
  <c r="CP28" s="1"/>
  <c r="CA25"/>
  <c r="CQ24"/>
  <c r="CW24"/>
  <c r="CV24" s="1"/>
  <c r="CT21"/>
  <c r="CS21" s="1"/>
  <c r="CJ13"/>
  <c r="CW13"/>
  <c r="S45"/>
  <c r="BO22"/>
  <c r="BC45"/>
  <c r="CW44"/>
  <c r="CT42"/>
  <c r="CS42" s="1"/>
  <c r="CJ37"/>
  <c r="CW31"/>
  <c r="CV31" s="1"/>
  <c r="CA28"/>
  <c r="AW28"/>
  <c r="BC28"/>
  <c r="CW26"/>
  <c r="BC22"/>
  <c r="CV17" i="54"/>
  <c r="K38" i="44"/>
  <c r="Y38"/>
  <c r="BU38"/>
  <c r="CT38"/>
  <c r="I40"/>
  <c r="J40"/>
  <c r="CW30"/>
  <c r="Y18"/>
  <c r="AK18"/>
  <c r="AW18"/>
  <c r="BI18"/>
  <c r="BU18"/>
  <c r="CG18"/>
  <c r="K18"/>
  <c r="CA18"/>
  <c r="S18"/>
  <c r="CT18"/>
  <c r="AE18"/>
  <c r="CV33"/>
  <c r="CP32"/>
  <c r="BC29"/>
  <c r="AQ29"/>
  <c r="AK29"/>
  <c r="CA29"/>
  <c r="Y29"/>
  <c r="BU29"/>
  <c r="AE29"/>
  <c r="S29"/>
  <c r="AW29"/>
  <c r="CP24"/>
  <c r="CP23"/>
  <c r="J19"/>
  <c r="I19"/>
  <c r="CP38"/>
  <c r="CT37"/>
  <c r="CP36"/>
  <c r="I30"/>
  <c r="J30"/>
  <c r="CM23"/>
  <c r="K33"/>
  <c r="CM33" s="1"/>
  <c r="AW33"/>
  <c r="BO33"/>
  <c r="CT33"/>
  <c r="CP31"/>
  <c r="S23"/>
  <c r="AE23"/>
  <c r="AQ23"/>
  <c r="BC23"/>
  <c r="BO23"/>
  <c r="CA23"/>
  <c r="CT23"/>
  <c r="AK23"/>
  <c r="BU23"/>
  <c r="BI23"/>
  <c r="AW23"/>
  <c r="CP19"/>
  <c r="K31"/>
  <c r="AW31"/>
  <c r="CG31"/>
  <c r="CJ30"/>
  <c r="J27"/>
  <c r="I27"/>
  <c r="S20"/>
  <c r="AE20"/>
  <c r="AQ20"/>
  <c r="BC20"/>
  <c r="BO20"/>
  <c r="CA20"/>
  <c r="CT20"/>
  <c r="K20"/>
  <c r="AW20"/>
  <c r="AK20"/>
  <c r="BI20"/>
  <c r="BU20"/>
  <c r="Y20"/>
  <c r="CG20"/>
  <c r="CW40"/>
  <c r="AE35"/>
  <c r="CZ38"/>
  <c r="J38"/>
  <c r="AE38" s="1"/>
  <c r="CP34"/>
  <c r="CQ30"/>
  <c r="CT29"/>
  <c r="BO29"/>
  <c r="CS28"/>
  <c r="CZ28"/>
  <c r="K24"/>
  <c r="CM24" s="1"/>
  <c r="BU24"/>
  <c r="CV21"/>
  <c r="CQ22"/>
  <c r="CW22"/>
  <c r="CJ22"/>
  <c r="CP35"/>
  <c r="CG29"/>
  <c r="CT35"/>
  <c r="CW35"/>
  <c r="I34"/>
  <c r="CQ33"/>
  <c r="CJ33"/>
  <c r="CW32"/>
  <c r="I32"/>
  <c r="J32"/>
  <c r="AQ18"/>
  <c r="Y14"/>
  <c r="AK14"/>
  <c r="AW14"/>
  <c r="BI14"/>
  <c r="BU14"/>
  <c r="CG14"/>
  <c r="K14"/>
  <c r="CA14"/>
  <c r="S14"/>
  <c r="CT14"/>
  <c r="AE14"/>
  <c r="BC14"/>
  <c r="AQ14"/>
  <c r="CW38"/>
  <c r="K35"/>
  <c r="CM35" s="1"/>
  <c r="BI35"/>
  <c r="CM29"/>
  <c r="AE28"/>
  <c r="CG28"/>
  <c r="S28"/>
  <c r="BU28"/>
  <c r="CJ25"/>
  <c r="CW25"/>
  <c r="CQ25"/>
  <c r="CJ20"/>
  <c r="CQ20"/>
  <c r="CW20"/>
  <c r="CW19"/>
  <c r="I39"/>
  <c r="CW37"/>
  <c r="AQ36"/>
  <c r="CP29"/>
  <c r="I26"/>
  <c r="S36"/>
  <c r="BU36"/>
  <c r="CV29"/>
  <c r="Y25"/>
  <c r="AK25"/>
  <c r="AW25"/>
  <c r="BI25"/>
  <c r="BU25"/>
  <c r="CG25"/>
  <c r="K25"/>
  <c r="AE25"/>
  <c r="CT25"/>
  <c r="AQ25"/>
  <c r="CW23"/>
  <c r="CJ23"/>
  <c r="AQ16"/>
  <c r="CT16"/>
  <c r="K16"/>
  <c r="S21"/>
  <c r="BO21"/>
  <c r="AE21"/>
  <c r="CA21"/>
  <c r="CQ18"/>
  <c r="CW18"/>
  <c r="CJ18"/>
  <c r="CV17"/>
  <c r="CJ16"/>
  <c r="CQ16"/>
  <c r="CW15"/>
  <c r="CW34"/>
  <c r="CP15"/>
  <c r="CM31"/>
  <c r="Y22"/>
  <c r="AK22"/>
  <c r="AW22"/>
  <c r="BI22"/>
  <c r="BU22"/>
  <c r="CG22"/>
  <c r="K22"/>
  <c r="CA22"/>
  <c r="S22"/>
  <c r="CT22"/>
  <c r="S17"/>
  <c r="BO17"/>
  <c r="AE17"/>
  <c r="CA17"/>
  <c r="I15"/>
  <c r="CQ14"/>
  <c r="CW14"/>
  <c r="CJ14"/>
  <c r="CM20"/>
  <c r="CJ24"/>
  <c r="Y21"/>
  <c r="Y17"/>
  <c r="Y13"/>
  <c r="CP17"/>
  <c r="CP13"/>
  <c r="CG21"/>
  <c r="BU21"/>
  <c r="BI21"/>
  <c r="AW21"/>
  <c r="AK21"/>
  <c r="CG17"/>
  <c r="BU17"/>
  <c r="BI17"/>
  <c r="AW17"/>
  <c r="AK17"/>
  <c r="CV44"/>
  <c r="I43"/>
  <c r="J43"/>
  <c r="CA42"/>
  <c r="BC42"/>
  <c r="Y42"/>
  <c r="AK42"/>
  <c r="AW42"/>
  <c r="BI42"/>
  <c r="BU42"/>
  <c r="CG42"/>
  <c r="K42"/>
  <c r="CM42"/>
  <c r="CW41"/>
  <c r="CW45"/>
  <c r="BO45"/>
  <c r="AQ45"/>
  <c r="Y45"/>
  <c r="AK45"/>
  <c r="AW45"/>
  <c r="BI45"/>
  <c r="BU45"/>
  <c r="CG45"/>
  <c r="CQ42"/>
  <c r="CJ42"/>
  <c r="CW42"/>
  <c r="CM41"/>
  <c r="S41"/>
  <c r="AE41"/>
  <c r="AQ41"/>
  <c r="BC41"/>
  <c r="BO41"/>
  <c r="CA41"/>
  <c r="CT41"/>
  <c r="Y41"/>
  <c r="AK41"/>
  <c r="AW41"/>
  <c r="BI41"/>
  <c r="BU41"/>
  <c r="CG41"/>
  <c r="CP45"/>
  <c r="CJ44"/>
  <c r="CP41"/>
  <c r="CQ44"/>
  <c r="CW43"/>
  <c r="CZ45"/>
  <c r="AQ44"/>
  <c r="BC44" l="1"/>
  <c r="BI13"/>
  <c r="BU16"/>
  <c r="CA16"/>
  <c r="AE16"/>
  <c r="AE31"/>
  <c r="BC31"/>
  <c r="BI31"/>
  <c r="BO31"/>
  <c r="S31"/>
  <c r="AK16"/>
  <c r="CZ17"/>
  <c r="CY17" s="1"/>
  <c r="AW16"/>
  <c r="BO16"/>
  <c r="S16"/>
  <c r="AE36"/>
  <c r="AK24"/>
  <c r="Y35"/>
  <c r="S37"/>
  <c r="BO24"/>
  <c r="AK35"/>
  <c r="AQ31"/>
  <c r="CA31"/>
  <c r="BU33"/>
  <c r="CG33"/>
  <c r="CV26"/>
  <c r="S33"/>
  <c r="CG16"/>
  <c r="Y33"/>
  <c r="BC16"/>
  <c r="BC35"/>
  <c r="BU31"/>
  <c r="AQ35"/>
  <c r="AK37"/>
  <c r="CG35"/>
  <c r="CT31"/>
  <c r="CS31" s="1"/>
  <c r="Y31"/>
  <c r="BC33"/>
  <c r="AE33"/>
  <c r="BI16"/>
  <c r="AK33"/>
  <c r="BU37"/>
  <c r="K13"/>
  <c r="CM13" s="1"/>
  <c r="CT13"/>
  <c r="BU13"/>
  <c r="AE13"/>
  <c r="Y24"/>
  <c r="AQ38"/>
  <c r="AK38"/>
  <c r="AW37"/>
  <c r="BC37"/>
  <c r="Y37"/>
  <c r="AQ37"/>
  <c r="S44"/>
  <c r="BI44"/>
  <c r="AW44"/>
  <c r="CG44"/>
  <c r="BU44"/>
  <c r="AK44"/>
  <c r="Y44"/>
  <c r="CG24"/>
  <c r="BO44"/>
  <c r="AK13"/>
  <c r="CG13"/>
  <c r="CZ21"/>
  <c r="S35"/>
  <c r="BU35"/>
  <c r="BC13"/>
  <c r="BO13"/>
  <c r="K37"/>
  <c r="CM37" s="1"/>
  <c r="AE37"/>
  <c r="AW24"/>
  <c r="CT24"/>
  <c r="CZ24" s="1"/>
  <c r="CY24" s="1"/>
  <c r="AQ24"/>
  <c r="BO35"/>
  <c r="BO38"/>
  <c r="CV13"/>
  <c r="AE44"/>
  <c r="CA44"/>
  <c r="K44"/>
  <c r="CM44" s="1"/>
  <c r="AW13"/>
  <c r="AQ13"/>
  <c r="S13"/>
  <c r="BI37"/>
  <c r="CA37"/>
  <c r="BI24"/>
  <c r="CA24"/>
  <c r="AE24"/>
  <c r="AW35"/>
  <c r="CG37"/>
  <c r="CA38"/>
  <c r="BC38"/>
  <c r="BC36"/>
  <c r="BI36"/>
  <c r="CT36"/>
  <c r="K36"/>
  <c r="CM36" s="1"/>
  <c r="AW36"/>
  <c r="CA36"/>
  <c r="AK36"/>
  <c r="BO36"/>
  <c r="CG36"/>
  <c r="CP18"/>
  <c r="CZ18"/>
  <c r="CP33"/>
  <c r="CZ33"/>
  <c r="CS25"/>
  <c r="CV38"/>
  <c r="AK32"/>
  <c r="CA32"/>
  <c r="Y32"/>
  <c r="BO32"/>
  <c r="BI32"/>
  <c r="S32"/>
  <c r="BC32"/>
  <c r="BU32"/>
  <c r="K32"/>
  <c r="CT32"/>
  <c r="AE32"/>
  <c r="AW32"/>
  <c r="AQ32"/>
  <c r="CG32"/>
  <c r="CS29"/>
  <c r="CS23"/>
  <c r="CZ23"/>
  <c r="S40"/>
  <c r="AE40"/>
  <c r="AQ40"/>
  <c r="BC40"/>
  <c r="BO40"/>
  <c r="CA40"/>
  <c r="CT40"/>
  <c r="BU40"/>
  <c r="K40"/>
  <c r="CG40"/>
  <c r="Y40"/>
  <c r="AW40"/>
  <c r="AK40"/>
  <c r="BI40"/>
  <c r="CY21"/>
  <c r="CV34"/>
  <c r="CV18"/>
  <c r="CV23"/>
  <c r="CS14"/>
  <c r="CV32"/>
  <c r="CV35"/>
  <c r="CP30"/>
  <c r="S27"/>
  <c r="AE27"/>
  <c r="AQ27"/>
  <c r="BC27"/>
  <c r="BO27"/>
  <c r="CA27"/>
  <c r="CT27"/>
  <c r="Y27"/>
  <c r="K27"/>
  <c r="AW27"/>
  <c r="CG27"/>
  <c r="BU27"/>
  <c r="BI27"/>
  <c r="AK27"/>
  <c r="CZ31"/>
  <c r="CV27"/>
  <c r="CS38"/>
  <c r="BI38"/>
  <c r="CV15"/>
  <c r="BO30"/>
  <c r="BC30"/>
  <c r="K30"/>
  <c r="AK30"/>
  <c r="S30"/>
  <c r="Y30"/>
  <c r="AQ30"/>
  <c r="BU30"/>
  <c r="CA30"/>
  <c r="AW30"/>
  <c r="AE30"/>
  <c r="CT30"/>
  <c r="CZ30" s="1"/>
  <c r="BI30"/>
  <c r="CG30"/>
  <c r="CS18"/>
  <c r="CZ16"/>
  <c r="CP16"/>
  <c r="CS37"/>
  <c r="S15"/>
  <c r="AE15"/>
  <c r="AQ15"/>
  <c r="BC15"/>
  <c r="BO15"/>
  <c r="CA15"/>
  <c r="CT15"/>
  <c r="AK15"/>
  <c r="K15"/>
  <c r="Y15"/>
  <c r="AW15"/>
  <c r="CG15"/>
  <c r="BU15"/>
  <c r="BI15"/>
  <c r="CM16"/>
  <c r="K39"/>
  <c r="AW39"/>
  <c r="CT39"/>
  <c r="S39"/>
  <c r="CA39"/>
  <c r="AK39"/>
  <c r="BO39"/>
  <c r="Y39"/>
  <c r="BC39"/>
  <c r="CG39"/>
  <c r="BI39"/>
  <c r="BU39"/>
  <c r="AE39"/>
  <c r="AQ39"/>
  <c r="CS35"/>
  <c r="CZ35"/>
  <c r="CV22"/>
  <c r="CV40"/>
  <c r="CS20"/>
  <c r="CV39"/>
  <c r="S38"/>
  <c r="CG38"/>
  <c r="CY38"/>
  <c r="CS22"/>
  <c r="CZ25"/>
  <c r="CP25"/>
  <c r="CM14"/>
  <c r="CP22"/>
  <c r="CZ22"/>
  <c r="CS33"/>
  <c r="CV14"/>
  <c r="CV37"/>
  <c r="CV25"/>
  <c r="AW34"/>
  <c r="CT34"/>
  <c r="AQ34"/>
  <c r="CG34"/>
  <c r="BI34"/>
  <c r="BO34"/>
  <c r="Y34"/>
  <c r="K34"/>
  <c r="BU34"/>
  <c r="AE34"/>
  <c r="BC34"/>
  <c r="AK34"/>
  <c r="CA34"/>
  <c r="S34"/>
  <c r="Y26"/>
  <c r="AK26"/>
  <c r="AW26"/>
  <c r="BI26"/>
  <c r="BU26"/>
  <c r="CG26"/>
  <c r="CA26"/>
  <c r="BO26"/>
  <c r="CT26"/>
  <c r="BC26"/>
  <c r="AQ26"/>
  <c r="S26"/>
  <c r="AE26"/>
  <c r="K26"/>
  <c r="CV20"/>
  <c r="CM18"/>
  <c r="CV30"/>
  <c r="AW38"/>
  <c r="CM38"/>
  <c r="S19"/>
  <c r="AE19"/>
  <c r="AQ19"/>
  <c r="BC19"/>
  <c r="BO19"/>
  <c r="CA19"/>
  <c r="CT19"/>
  <c r="AK19"/>
  <c r="CG19"/>
  <c r="BI19"/>
  <c r="AW19"/>
  <c r="Y19"/>
  <c r="K19"/>
  <c r="BU19"/>
  <c r="CS16"/>
  <c r="CV19"/>
  <c r="CY28"/>
  <c r="CP14"/>
  <c r="CZ14"/>
  <c r="CM22"/>
  <c r="CZ29"/>
  <c r="CZ20"/>
  <c r="CP20"/>
  <c r="CM25"/>
  <c r="CZ37"/>
  <c r="CZ44"/>
  <c r="CP44"/>
  <c r="CY45"/>
  <c r="Y43"/>
  <c r="AK43"/>
  <c r="AW43"/>
  <c r="BI43"/>
  <c r="BU43"/>
  <c r="CG43"/>
  <c r="S43"/>
  <c r="AE43"/>
  <c r="AQ43"/>
  <c r="BC43"/>
  <c r="BO43"/>
  <c r="CA43"/>
  <c r="CT43"/>
  <c r="K43"/>
  <c r="CM43" s="1"/>
  <c r="CS44"/>
  <c r="CS41"/>
  <c r="CV42"/>
  <c r="CV45"/>
  <c r="CP42"/>
  <c r="CZ42"/>
  <c r="CV43"/>
  <c r="CV41"/>
  <c r="CY41"/>
  <c r="CS24" l="1"/>
  <c r="CS13"/>
  <c r="CZ13"/>
  <c r="CY13" s="1"/>
  <c r="CS36"/>
  <c r="CZ36"/>
  <c r="CY36" s="1"/>
  <c r="CM19"/>
  <c r="CY29"/>
  <c r="CM15"/>
  <c r="CY18"/>
  <c r="CY37"/>
  <c r="CM34"/>
  <c r="CS15"/>
  <c r="CZ15"/>
  <c r="CS30"/>
  <c r="CS34"/>
  <c r="CZ34"/>
  <c r="CY35"/>
  <c r="CY14"/>
  <c r="CY22"/>
  <c r="CM30"/>
  <c r="CY25"/>
  <c r="CS19"/>
  <c r="CZ19"/>
  <c r="CM26"/>
  <c r="CY16"/>
  <c r="CY31"/>
  <c r="CM27"/>
  <c r="CM40"/>
  <c r="CY33"/>
  <c r="CZ27"/>
  <c r="CS27"/>
  <c r="CS40"/>
  <c r="CZ40"/>
  <c r="CS32"/>
  <c r="CZ32"/>
  <c r="CZ39"/>
  <c r="CS39"/>
  <c r="CM32"/>
  <c r="CS26"/>
  <c r="CZ26"/>
  <c r="CM39"/>
  <c r="CY20"/>
  <c r="CY30"/>
  <c r="CY23"/>
  <c r="CS43"/>
  <c r="CZ43"/>
  <c r="CY44"/>
  <c r="CY42"/>
  <c r="CY26" l="1"/>
  <c r="CY32"/>
  <c r="CY39"/>
  <c r="CY27"/>
  <c r="CY40"/>
  <c r="CY15"/>
  <c r="CY34"/>
  <c r="CY19"/>
  <c r="CY43"/>
  <c r="E53" i="55" l="1"/>
  <c r="E54" s="1"/>
  <c r="E51"/>
  <c r="G8" i="44" l="1"/>
  <c r="E26" i="71"/>
  <c r="D26"/>
  <c r="E19"/>
  <c r="D19"/>
  <c r="D15"/>
  <c r="E28" l="1"/>
  <c r="E31" s="1"/>
  <c r="D28"/>
  <c r="D31" s="1"/>
  <c r="E49" i="55"/>
  <c r="E50" l="1"/>
  <c r="E21"/>
  <c r="E15" l="1"/>
  <c r="F15" s="1"/>
  <c r="F12" l="1"/>
  <c r="F13"/>
  <c r="E5"/>
  <c r="B22" i="56" l="1"/>
  <c r="B45" s="1"/>
  <c r="B21"/>
  <c r="B44" s="1"/>
  <c r="B20"/>
  <c r="B43" s="1"/>
  <c r="B19"/>
  <c r="B42" s="1"/>
  <c r="B18"/>
  <c r="B41" s="1"/>
  <c r="B17"/>
  <c r="B40" s="1"/>
  <c r="B16"/>
  <c r="B39" s="1"/>
  <c r="B38"/>
  <c r="B37"/>
  <c r="B36"/>
  <c r="B35"/>
  <c r="AA16"/>
  <c r="E61" i="55" l="1"/>
  <c r="E36" l="1"/>
  <c r="E56"/>
  <c r="F14"/>
  <c r="F9"/>
  <c r="F8"/>
  <c r="F7"/>
  <c r="E6"/>
  <c r="E70" s="1"/>
  <c r="F5"/>
  <c r="F4"/>
  <c r="E52" l="1"/>
  <c r="F6"/>
  <c r="C36" i="56" l="1"/>
  <c r="U36" l="1"/>
  <c r="G36"/>
  <c r="S36"/>
  <c r="E36"/>
  <c r="W36"/>
  <c r="I36"/>
  <c r="K36"/>
  <c r="O36"/>
  <c r="Y36"/>
  <c r="Q36"/>
  <c r="M36"/>
  <c r="AA17" l="1"/>
  <c r="AA18"/>
  <c r="AA19"/>
  <c r="AA20"/>
  <c r="AA21"/>
  <c r="AA22"/>
  <c r="M8" i="44" l="1"/>
  <c r="L15" l="1"/>
  <c r="L17"/>
  <c r="L18"/>
  <c r="L19"/>
  <c r="L22"/>
  <c r="L33"/>
  <c r="L34"/>
  <c r="L36"/>
  <c r="L40"/>
  <c r="L25"/>
  <c r="L32"/>
  <c r="L39"/>
  <c r="L13"/>
  <c r="L24"/>
  <c r="L27"/>
  <c r="L29"/>
  <c r="L16"/>
  <c r="L21"/>
  <c r="L23"/>
  <c r="L38"/>
  <c r="L20"/>
  <c r="L26"/>
  <c r="L31"/>
  <c r="L37"/>
  <c r="L14"/>
  <c r="L28"/>
  <c r="L30"/>
  <c r="L35"/>
  <c r="L43"/>
  <c r="L42"/>
  <c r="L45"/>
  <c r="L41"/>
  <c r="L44"/>
  <c r="E19" i="55"/>
  <c r="E18"/>
  <c r="E20" s="1"/>
  <c r="F20" s="1"/>
  <c r="X26" i="44" l="1"/>
  <c r="AG26"/>
  <c r="AV26"/>
  <c r="BE26"/>
  <c r="BT26"/>
  <c r="CC26"/>
  <c r="CO26"/>
  <c r="U26"/>
  <c r="AS26"/>
  <c r="BQ26"/>
  <c r="CF26"/>
  <c r="CR26"/>
  <c r="R26"/>
  <c r="AP26"/>
  <c r="BN26"/>
  <c r="M26"/>
  <c r="AD26"/>
  <c r="AM26"/>
  <c r="BB26"/>
  <c r="BK26"/>
  <c r="BZ26"/>
  <c r="CI26"/>
  <c r="AJ26"/>
  <c r="BH26"/>
  <c r="CL26"/>
  <c r="AA26"/>
  <c r="AY26"/>
  <c r="BW26"/>
  <c r="CX26"/>
  <c r="N26"/>
  <c r="O26"/>
  <c r="CU26"/>
  <c r="DA26"/>
  <c r="AA25"/>
  <c r="BE25"/>
  <c r="BN25"/>
  <c r="BW25"/>
  <c r="CO25"/>
  <c r="BH25"/>
  <c r="CF25"/>
  <c r="M25"/>
  <c r="X25"/>
  <c r="AG25"/>
  <c r="AP25"/>
  <c r="CC25"/>
  <c r="AD25"/>
  <c r="BB25"/>
  <c r="BQ25"/>
  <c r="AM25"/>
  <c r="U25"/>
  <c r="AY25"/>
  <c r="BT25"/>
  <c r="R25"/>
  <c r="AV25"/>
  <c r="BZ25"/>
  <c r="N25"/>
  <c r="AJ25"/>
  <c r="AS25"/>
  <c r="BK25"/>
  <c r="CL25"/>
  <c r="CI25"/>
  <c r="CU25"/>
  <c r="CX25"/>
  <c r="O25"/>
  <c r="CR25"/>
  <c r="DA25"/>
  <c r="AD17"/>
  <c r="BZ17"/>
  <c r="AJ17"/>
  <c r="BK17"/>
  <c r="BW17"/>
  <c r="CL17"/>
  <c r="CI17"/>
  <c r="BH17"/>
  <c r="BQ17"/>
  <c r="X17"/>
  <c r="AM17"/>
  <c r="R17"/>
  <c r="BN17"/>
  <c r="U17"/>
  <c r="O17"/>
  <c r="AG17"/>
  <c r="AA17"/>
  <c r="BE17"/>
  <c r="CO17"/>
  <c r="CR17"/>
  <c r="BB17"/>
  <c r="AY17"/>
  <c r="CF17"/>
  <c r="BT17"/>
  <c r="AS17"/>
  <c r="CC17"/>
  <c r="CU17"/>
  <c r="AP17"/>
  <c r="N17"/>
  <c r="AV17"/>
  <c r="M17"/>
  <c r="CX17"/>
  <c r="DA17"/>
  <c r="AS30"/>
  <c r="BN30"/>
  <c r="R30"/>
  <c r="CI30"/>
  <c r="M30"/>
  <c r="BH30"/>
  <c r="BB30"/>
  <c r="AY30"/>
  <c r="U30"/>
  <c r="BT30"/>
  <c r="BZ30"/>
  <c r="AV30"/>
  <c r="AA30"/>
  <c r="BQ30"/>
  <c r="BW30"/>
  <c r="AJ30"/>
  <c r="CF30"/>
  <c r="AP30"/>
  <c r="BE30"/>
  <c r="BK30"/>
  <c r="AG30"/>
  <c r="CL30"/>
  <c r="X30"/>
  <c r="CC30"/>
  <c r="AM30"/>
  <c r="AD30"/>
  <c r="CO30"/>
  <c r="N30"/>
  <c r="CX30"/>
  <c r="CR30"/>
  <c r="CU30"/>
  <c r="O30"/>
  <c r="DA30"/>
  <c r="M23"/>
  <c r="AJ23"/>
  <c r="AS23"/>
  <c r="BH23"/>
  <c r="BQ23"/>
  <c r="CF23"/>
  <c r="R23"/>
  <c r="BE23"/>
  <c r="CI23"/>
  <c r="X23"/>
  <c r="BB23"/>
  <c r="BZ23"/>
  <c r="U23"/>
  <c r="AA23"/>
  <c r="AP23"/>
  <c r="AY23"/>
  <c r="BN23"/>
  <c r="BW23"/>
  <c r="AG23"/>
  <c r="AV23"/>
  <c r="BT23"/>
  <c r="CC23"/>
  <c r="AD23"/>
  <c r="AM23"/>
  <c r="BK23"/>
  <c r="CO23"/>
  <c r="O23"/>
  <c r="CL23"/>
  <c r="N23"/>
  <c r="CR23"/>
  <c r="CU23"/>
  <c r="CX23"/>
  <c r="DA23"/>
  <c r="M32"/>
  <c r="AG32"/>
  <c r="AS32"/>
  <c r="BE32"/>
  <c r="AJ32"/>
  <c r="BH32"/>
  <c r="CL32"/>
  <c r="X32"/>
  <c r="BK32"/>
  <c r="BT32"/>
  <c r="CI32"/>
  <c r="AA32"/>
  <c r="AY32"/>
  <c r="CF32"/>
  <c r="BQ32"/>
  <c r="CO32"/>
  <c r="U32"/>
  <c r="AP32"/>
  <c r="BW32"/>
  <c r="AM32"/>
  <c r="BN32"/>
  <c r="BB32"/>
  <c r="CR32"/>
  <c r="AV32"/>
  <c r="AD32"/>
  <c r="BZ32"/>
  <c r="R32"/>
  <c r="CC32"/>
  <c r="CX32"/>
  <c r="N32"/>
  <c r="O32"/>
  <c r="CU32"/>
  <c r="DA32"/>
  <c r="R14"/>
  <c r="AA14"/>
  <c r="AP14"/>
  <c r="AY14"/>
  <c r="BN14"/>
  <c r="BT14"/>
  <c r="CC14"/>
  <c r="AS14"/>
  <c r="X14"/>
  <c r="AG14"/>
  <c r="AV14"/>
  <c r="BE14"/>
  <c r="BZ14"/>
  <c r="CI14"/>
  <c r="M14"/>
  <c r="AD14"/>
  <c r="AM14"/>
  <c r="BB14"/>
  <c r="BK14"/>
  <c r="BQ14"/>
  <c r="CF14"/>
  <c r="CO14"/>
  <c r="U14"/>
  <c r="AJ14"/>
  <c r="BH14"/>
  <c r="BW14"/>
  <c r="N14"/>
  <c r="CL14"/>
  <c r="CX14"/>
  <c r="CU14"/>
  <c r="O14"/>
  <c r="CR14"/>
  <c r="DA14"/>
  <c r="R20"/>
  <c r="AM20"/>
  <c r="CI20"/>
  <c r="BT20"/>
  <c r="AY20"/>
  <c r="BN20"/>
  <c r="BE20"/>
  <c r="AD20"/>
  <c r="M20"/>
  <c r="BW20"/>
  <c r="CO20"/>
  <c r="CL20"/>
  <c r="BQ20"/>
  <c r="AA20"/>
  <c r="AS20"/>
  <c r="O20"/>
  <c r="BZ20"/>
  <c r="BH20"/>
  <c r="CF20"/>
  <c r="X20"/>
  <c r="AG20"/>
  <c r="CC20"/>
  <c r="BK20"/>
  <c r="AP20"/>
  <c r="AJ20"/>
  <c r="BB20"/>
  <c r="U20"/>
  <c r="AV20"/>
  <c r="N20"/>
  <c r="CU20"/>
  <c r="CX20"/>
  <c r="CR20"/>
  <c r="DA20"/>
  <c r="X16"/>
  <c r="N16"/>
  <c r="AY16"/>
  <c r="BT16"/>
  <c r="CO16"/>
  <c r="BB16"/>
  <c r="AM16"/>
  <c r="AJ16"/>
  <c r="CF16"/>
  <c r="CX16"/>
  <c r="R16"/>
  <c r="BN16"/>
  <c r="CI16"/>
  <c r="BE16"/>
  <c r="AV16"/>
  <c r="AA16"/>
  <c r="AG16"/>
  <c r="CC16"/>
  <c r="BH16"/>
  <c r="U16"/>
  <c r="AP16"/>
  <c r="CL16"/>
  <c r="AS16"/>
  <c r="AD16"/>
  <c r="M16"/>
  <c r="BW16"/>
  <c r="BZ16"/>
  <c r="BQ16"/>
  <c r="BK16"/>
  <c r="CU16"/>
  <c r="O16"/>
  <c r="CR16"/>
  <c r="DA16"/>
  <c r="M13"/>
  <c r="BW13"/>
  <c r="BT13"/>
  <c r="AV13"/>
  <c r="CO13"/>
  <c r="AP13"/>
  <c r="N13"/>
  <c r="BQ13"/>
  <c r="X13"/>
  <c r="BH13"/>
  <c r="AM13"/>
  <c r="AG13"/>
  <c r="CC13"/>
  <c r="O13"/>
  <c r="CR13"/>
  <c r="AY13"/>
  <c r="AS13"/>
  <c r="AD13"/>
  <c r="BZ13"/>
  <c r="AJ13"/>
  <c r="BK13"/>
  <c r="CL13"/>
  <c r="BE13"/>
  <c r="R13"/>
  <c r="BN13"/>
  <c r="U13"/>
  <c r="AA13"/>
  <c r="CU13"/>
  <c r="BB13"/>
  <c r="CF13"/>
  <c r="CI13"/>
  <c r="CX13"/>
  <c r="DA13"/>
  <c r="AJ40"/>
  <c r="AM40"/>
  <c r="CC40"/>
  <c r="AS40"/>
  <c r="M40"/>
  <c r="BW40"/>
  <c r="U40"/>
  <c r="BZ40"/>
  <c r="BK40"/>
  <c r="X40"/>
  <c r="BQ40"/>
  <c r="R40"/>
  <c r="CL40"/>
  <c r="N40"/>
  <c r="AG40"/>
  <c r="AY40"/>
  <c r="BB40"/>
  <c r="CF40"/>
  <c r="CI40"/>
  <c r="AD40"/>
  <c r="BT40"/>
  <c r="AA40"/>
  <c r="BE40"/>
  <c r="BH40"/>
  <c r="AV40"/>
  <c r="CO40"/>
  <c r="CR40"/>
  <c r="AP40"/>
  <c r="BN40"/>
  <c r="CX40"/>
  <c r="O40"/>
  <c r="CU40"/>
  <c r="DA40"/>
  <c r="U22"/>
  <c r="AP22"/>
  <c r="AV22"/>
  <c r="BK22"/>
  <c r="BZ22"/>
  <c r="CI22"/>
  <c r="AS22"/>
  <c r="BW22"/>
  <c r="AD22"/>
  <c r="BE22"/>
  <c r="CC22"/>
  <c r="R22"/>
  <c r="AA22"/>
  <c r="AG22"/>
  <c r="BB22"/>
  <c r="BH22"/>
  <c r="BQ22"/>
  <c r="CF22"/>
  <c r="CO22"/>
  <c r="X22"/>
  <c r="AM22"/>
  <c r="BN22"/>
  <c r="M22"/>
  <c r="AJ22"/>
  <c r="AY22"/>
  <c r="BT22"/>
  <c r="CL22"/>
  <c r="N22"/>
  <c r="CX22"/>
  <c r="O22"/>
  <c r="CU22"/>
  <c r="CR22"/>
  <c r="DA22"/>
  <c r="U15"/>
  <c r="AJ15"/>
  <c r="AS15"/>
  <c r="BH15"/>
  <c r="BQ15"/>
  <c r="CF15"/>
  <c r="AG15"/>
  <c r="CC15"/>
  <c r="AD15"/>
  <c r="BK15"/>
  <c r="CI15"/>
  <c r="R15"/>
  <c r="AA15"/>
  <c r="AP15"/>
  <c r="AY15"/>
  <c r="BN15"/>
  <c r="BW15"/>
  <c r="CR15"/>
  <c r="X15"/>
  <c r="AV15"/>
  <c r="BE15"/>
  <c r="BT15"/>
  <c r="M15"/>
  <c r="AM15"/>
  <c r="BB15"/>
  <c r="BZ15"/>
  <c r="CO15"/>
  <c r="N15"/>
  <c r="CL15"/>
  <c r="CX15"/>
  <c r="CU15"/>
  <c r="O15"/>
  <c r="DA15"/>
  <c r="O28"/>
  <c r="AJ28"/>
  <c r="CF28"/>
  <c r="M28"/>
  <c r="AV28"/>
  <c r="AD28"/>
  <c r="BZ28"/>
  <c r="BH28"/>
  <c r="BQ28"/>
  <c r="AM28"/>
  <c r="CO28"/>
  <c r="AY28"/>
  <c r="AS28"/>
  <c r="BW28"/>
  <c r="BE28"/>
  <c r="R28"/>
  <c r="BN28"/>
  <c r="AG28"/>
  <c r="AA28"/>
  <c r="U28"/>
  <c r="CC28"/>
  <c r="CR28"/>
  <c r="CU28"/>
  <c r="BB28"/>
  <c r="BT28"/>
  <c r="N28"/>
  <c r="CL28"/>
  <c r="X28"/>
  <c r="BK28"/>
  <c r="AP28"/>
  <c r="CI28"/>
  <c r="CX28"/>
  <c r="DA28"/>
  <c r="M21"/>
  <c r="CI21"/>
  <c r="CO21"/>
  <c r="X21"/>
  <c r="CL21"/>
  <c r="AS21"/>
  <c r="AA21"/>
  <c r="CU21"/>
  <c r="BH21"/>
  <c r="AG21"/>
  <c r="BW21"/>
  <c r="BT21"/>
  <c r="AM21"/>
  <c r="R21"/>
  <c r="BN21"/>
  <c r="U21"/>
  <c r="O21"/>
  <c r="CR21"/>
  <c r="N21"/>
  <c r="AV21"/>
  <c r="BZ21"/>
  <c r="BK21"/>
  <c r="CX21"/>
  <c r="BE21"/>
  <c r="BB21"/>
  <c r="AY21"/>
  <c r="CF21"/>
  <c r="CC21"/>
  <c r="AP21"/>
  <c r="BQ21"/>
  <c r="AD21"/>
  <c r="AJ21"/>
  <c r="DA21"/>
  <c r="AS24"/>
  <c r="AY24"/>
  <c r="CO24"/>
  <c r="BB24"/>
  <c r="CX24"/>
  <c r="BQ24"/>
  <c r="CR24"/>
  <c r="AG24"/>
  <c r="CI24"/>
  <c r="AA24"/>
  <c r="R24"/>
  <c r="CC24"/>
  <c r="BW24"/>
  <c r="BZ24"/>
  <c r="AJ24"/>
  <c r="X24"/>
  <c r="AV24"/>
  <c r="AM24"/>
  <c r="U24"/>
  <c r="BH24"/>
  <c r="M24"/>
  <c r="CF24"/>
  <c r="BK24"/>
  <c r="BT24"/>
  <c r="AD24"/>
  <c r="BE24"/>
  <c r="BN24"/>
  <c r="O24"/>
  <c r="AP24"/>
  <c r="N24"/>
  <c r="CL24"/>
  <c r="DA24"/>
  <c r="CU24"/>
  <c r="BH33"/>
  <c r="M33"/>
  <c r="AD33"/>
  <c r="BE33"/>
  <c r="CC33"/>
  <c r="AA33"/>
  <c r="BW33"/>
  <c r="AJ33"/>
  <c r="BT33"/>
  <c r="CF33"/>
  <c r="CI33"/>
  <c r="BQ33"/>
  <c r="CX33"/>
  <c r="BK33"/>
  <c r="AV33"/>
  <c r="AS33"/>
  <c r="BB33"/>
  <c r="X33"/>
  <c r="AP33"/>
  <c r="AY33"/>
  <c r="U33"/>
  <c r="R33"/>
  <c r="AG33"/>
  <c r="BN33"/>
  <c r="AM33"/>
  <c r="BZ33"/>
  <c r="N33"/>
  <c r="CO33"/>
  <c r="CL33"/>
  <c r="O33"/>
  <c r="CU33"/>
  <c r="CR33"/>
  <c r="DA33"/>
  <c r="R31"/>
  <c r="AD31"/>
  <c r="BT31"/>
  <c r="X31"/>
  <c r="CI31"/>
  <c r="AV31"/>
  <c r="BW31"/>
  <c r="CF31"/>
  <c r="AP31"/>
  <c r="BZ31"/>
  <c r="AY31"/>
  <c r="BH31"/>
  <c r="CL31"/>
  <c r="CX31"/>
  <c r="CR31"/>
  <c r="U31"/>
  <c r="BQ31"/>
  <c r="BN31"/>
  <c r="AJ31"/>
  <c r="AS31"/>
  <c r="CC31"/>
  <c r="BK31"/>
  <c r="CO31"/>
  <c r="BE31"/>
  <c r="AM31"/>
  <c r="BB31"/>
  <c r="M31"/>
  <c r="AA31"/>
  <c r="AG31"/>
  <c r="N31"/>
  <c r="O31"/>
  <c r="CU31"/>
  <c r="DA31"/>
  <c r="R27"/>
  <c r="AA27"/>
  <c r="AP27"/>
  <c r="AY27"/>
  <c r="BN27"/>
  <c r="BW27"/>
  <c r="AM27"/>
  <c r="CI27"/>
  <c r="AJ27"/>
  <c r="BH27"/>
  <c r="X27"/>
  <c r="AG27"/>
  <c r="AV27"/>
  <c r="BE27"/>
  <c r="BT27"/>
  <c r="CC27"/>
  <c r="M27"/>
  <c r="AD27"/>
  <c r="BB27"/>
  <c r="BK27"/>
  <c r="BZ27"/>
  <c r="CO27"/>
  <c r="U27"/>
  <c r="AS27"/>
  <c r="BQ27"/>
  <c r="CF27"/>
  <c r="CX27"/>
  <c r="CL27"/>
  <c r="CR27"/>
  <c r="N27"/>
  <c r="CU27"/>
  <c r="O27"/>
  <c r="DA27"/>
  <c r="AA34"/>
  <c r="BB34"/>
  <c r="BQ34"/>
  <c r="CL34"/>
  <c r="R34"/>
  <c r="CI34"/>
  <c r="AM34"/>
  <c r="BN34"/>
  <c r="BW34"/>
  <c r="CR34"/>
  <c r="AP34"/>
  <c r="N34"/>
  <c r="M34"/>
  <c r="BH34"/>
  <c r="BK34"/>
  <c r="AS34"/>
  <c r="AJ34"/>
  <c r="BE34"/>
  <c r="CC34"/>
  <c r="BZ34"/>
  <c r="BT34"/>
  <c r="AG34"/>
  <c r="AV34"/>
  <c r="U34"/>
  <c r="CO34"/>
  <c r="AY34"/>
  <c r="CF34"/>
  <c r="X34"/>
  <c r="AD34"/>
  <c r="CX34"/>
  <c r="O34"/>
  <c r="CU34"/>
  <c r="DA34"/>
  <c r="U18"/>
  <c r="AJ18"/>
  <c r="AS18"/>
  <c r="BN18"/>
  <c r="BT18"/>
  <c r="CC18"/>
  <c r="X18"/>
  <c r="BK18"/>
  <c r="CF18"/>
  <c r="AD18"/>
  <c r="BB18"/>
  <c r="BW18"/>
  <c r="R18"/>
  <c r="AA18"/>
  <c r="AP18"/>
  <c r="AY18"/>
  <c r="BE18"/>
  <c r="BZ18"/>
  <c r="CI18"/>
  <c r="AG18"/>
  <c r="AV18"/>
  <c r="BQ18"/>
  <c r="CO18"/>
  <c r="M18"/>
  <c r="AM18"/>
  <c r="BH18"/>
  <c r="N18"/>
  <c r="CL18"/>
  <c r="CR18"/>
  <c r="O18"/>
  <c r="CX18"/>
  <c r="CU18"/>
  <c r="DA18"/>
  <c r="AD35"/>
  <c r="BH35"/>
  <c r="M35"/>
  <c r="AJ35"/>
  <c r="BK35"/>
  <c r="BZ35"/>
  <c r="N35"/>
  <c r="AM35"/>
  <c r="CI35"/>
  <c r="CO35"/>
  <c r="AA35"/>
  <c r="CL35"/>
  <c r="BE35"/>
  <c r="BW35"/>
  <c r="BN35"/>
  <c r="BB35"/>
  <c r="U35"/>
  <c r="R35"/>
  <c r="AS35"/>
  <c r="AV35"/>
  <c r="CF35"/>
  <c r="X35"/>
  <c r="CR35"/>
  <c r="AG35"/>
  <c r="CC35"/>
  <c r="AP35"/>
  <c r="AY35"/>
  <c r="BQ35"/>
  <c r="O35"/>
  <c r="BT35"/>
  <c r="CU35"/>
  <c r="CX35"/>
  <c r="DA35"/>
  <c r="X37"/>
  <c r="AG37"/>
  <c r="AP37"/>
  <c r="AV37"/>
  <c r="BE37"/>
  <c r="BN37"/>
  <c r="CF37"/>
  <c r="U37"/>
  <c r="AS37"/>
  <c r="BH37"/>
  <c r="CC37"/>
  <c r="BQ37"/>
  <c r="BZ37"/>
  <c r="CR37"/>
  <c r="M37"/>
  <c r="AD37"/>
  <c r="BT37"/>
  <c r="AJ37"/>
  <c r="BB37"/>
  <c r="R37"/>
  <c r="AA37"/>
  <c r="BW37"/>
  <c r="AM37"/>
  <c r="CO37"/>
  <c r="CL37"/>
  <c r="O37"/>
  <c r="BK37"/>
  <c r="AY37"/>
  <c r="N37"/>
  <c r="CI37"/>
  <c r="CX37"/>
  <c r="CU37"/>
  <c r="DA37"/>
  <c r="BQ38"/>
  <c r="R38"/>
  <c r="BK38"/>
  <c r="AM38"/>
  <c r="BB38"/>
  <c r="BN38"/>
  <c r="CC38"/>
  <c r="U38"/>
  <c r="AG38"/>
  <c r="CO38"/>
  <c r="CL38"/>
  <c r="AP38"/>
  <c r="AV38"/>
  <c r="AY38"/>
  <c r="AS38"/>
  <c r="X38"/>
  <c r="BW38"/>
  <c r="M38"/>
  <c r="BZ38"/>
  <c r="AD38"/>
  <c r="BE38"/>
  <c r="AJ38"/>
  <c r="CF38"/>
  <c r="CR38"/>
  <c r="CI38"/>
  <c r="BT38"/>
  <c r="AA38"/>
  <c r="BH38"/>
  <c r="O38"/>
  <c r="CX38"/>
  <c r="N38"/>
  <c r="DA38"/>
  <c r="CU38"/>
  <c r="R29"/>
  <c r="AJ29"/>
  <c r="BE29"/>
  <c r="BT29"/>
  <c r="CL29"/>
  <c r="M29"/>
  <c r="AP29"/>
  <c r="BZ29"/>
  <c r="AD29"/>
  <c r="BN29"/>
  <c r="CF29"/>
  <c r="X29"/>
  <c r="AS29"/>
  <c r="BB29"/>
  <c r="CC29"/>
  <c r="AG29"/>
  <c r="BH29"/>
  <c r="BQ29"/>
  <c r="CR29"/>
  <c r="U29"/>
  <c r="AV29"/>
  <c r="AY29"/>
  <c r="CO29"/>
  <c r="BW29"/>
  <c r="N29"/>
  <c r="O29"/>
  <c r="CX29"/>
  <c r="AM29"/>
  <c r="CI29"/>
  <c r="AA29"/>
  <c r="BK29"/>
  <c r="CU29"/>
  <c r="DA29"/>
  <c r="AD39"/>
  <c r="AV39"/>
  <c r="CR39"/>
  <c r="N39"/>
  <c r="AP39"/>
  <c r="BB39"/>
  <c r="BW39"/>
  <c r="X39"/>
  <c r="CF39"/>
  <c r="CL39"/>
  <c r="AS39"/>
  <c r="AJ39"/>
  <c r="M39"/>
  <c r="CI39"/>
  <c r="BH39"/>
  <c r="BZ39"/>
  <c r="BE39"/>
  <c r="BT39"/>
  <c r="AM39"/>
  <c r="CO39"/>
  <c r="AG39"/>
  <c r="CC39"/>
  <c r="BN39"/>
  <c r="CX39"/>
  <c r="U39"/>
  <c r="BQ39"/>
  <c r="AY39"/>
  <c r="R39"/>
  <c r="BK39"/>
  <c r="AA39"/>
  <c r="CU39"/>
  <c r="O39"/>
  <c r="DA39"/>
  <c r="AJ36"/>
  <c r="AS36"/>
  <c r="CU36"/>
  <c r="AV36"/>
  <c r="CX36"/>
  <c r="U36"/>
  <c r="CI36"/>
  <c r="CR36"/>
  <c r="O36"/>
  <c r="AY36"/>
  <c r="BB36"/>
  <c r="BH36"/>
  <c r="X36"/>
  <c r="BK36"/>
  <c r="BT36"/>
  <c r="BN36"/>
  <c r="CC36"/>
  <c r="CF36"/>
  <c r="AM36"/>
  <c r="CL36"/>
  <c r="AP36"/>
  <c r="AG36"/>
  <c r="BQ36"/>
  <c r="M36"/>
  <c r="CO36"/>
  <c r="AD36"/>
  <c r="BZ36"/>
  <c r="AA36"/>
  <c r="BW36"/>
  <c r="R36"/>
  <c r="N36"/>
  <c r="BE36"/>
  <c r="DA36"/>
  <c r="U19"/>
  <c r="AJ19"/>
  <c r="AS19"/>
  <c r="BH19"/>
  <c r="BQ19"/>
  <c r="CF19"/>
  <c r="AG19"/>
  <c r="BE19"/>
  <c r="CC19"/>
  <c r="AM19"/>
  <c r="BB19"/>
  <c r="BZ19"/>
  <c r="CO19"/>
  <c r="R19"/>
  <c r="AA19"/>
  <c r="AP19"/>
  <c r="AY19"/>
  <c r="BN19"/>
  <c r="BW19"/>
  <c r="X19"/>
  <c r="AV19"/>
  <c r="BT19"/>
  <c r="M19"/>
  <c r="AD19"/>
  <c r="BK19"/>
  <c r="CI19"/>
  <c r="CR19"/>
  <c r="CL19"/>
  <c r="CX19"/>
  <c r="N19"/>
  <c r="O19"/>
  <c r="CU19"/>
  <c r="DA19"/>
  <c r="R41"/>
  <c r="AD41"/>
  <c r="AP41"/>
  <c r="BB41"/>
  <c r="BN41"/>
  <c r="BZ41"/>
  <c r="CL41"/>
  <c r="M41"/>
  <c r="X41"/>
  <c r="AJ41"/>
  <c r="AV41"/>
  <c r="BH41"/>
  <c r="BT41"/>
  <c r="CF41"/>
  <c r="AY41"/>
  <c r="N41"/>
  <c r="O41"/>
  <c r="AA41"/>
  <c r="AM41"/>
  <c r="BK41"/>
  <c r="BW41"/>
  <c r="CI41"/>
  <c r="AG41"/>
  <c r="AS41"/>
  <c r="BQ41"/>
  <c r="U41"/>
  <c r="BE41"/>
  <c r="CC41"/>
  <c r="CO41"/>
  <c r="CR41"/>
  <c r="DA41"/>
  <c r="CX41"/>
  <c r="CU41"/>
  <c r="R45"/>
  <c r="AD45"/>
  <c r="AP45"/>
  <c r="BB45"/>
  <c r="BN45"/>
  <c r="BZ45"/>
  <c r="M45"/>
  <c r="X45"/>
  <c r="AJ45"/>
  <c r="AV45"/>
  <c r="BH45"/>
  <c r="BT45"/>
  <c r="CF45"/>
  <c r="O45"/>
  <c r="AA45"/>
  <c r="AY45"/>
  <c r="BK45"/>
  <c r="CI45"/>
  <c r="N45"/>
  <c r="AM45"/>
  <c r="BW45"/>
  <c r="CC45"/>
  <c r="CU45"/>
  <c r="AG45"/>
  <c r="U45"/>
  <c r="AS45"/>
  <c r="BQ45"/>
  <c r="CL45"/>
  <c r="BE45"/>
  <c r="CO45"/>
  <c r="CR45"/>
  <c r="CX45"/>
  <c r="DA45"/>
  <c r="U44"/>
  <c r="AG44"/>
  <c r="AS44"/>
  <c r="BE44"/>
  <c r="BQ44"/>
  <c r="CC44"/>
  <c r="O44"/>
  <c r="AA44"/>
  <c r="AM44"/>
  <c r="AY44"/>
  <c r="BK44"/>
  <c r="BW44"/>
  <c r="CI44"/>
  <c r="AP44"/>
  <c r="BZ44"/>
  <c r="R44"/>
  <c r="AD44"/>
  <c r="BB44"/>
  <c r="BN44"/>
  <c r="N44"/>
  <c r="X44"/>
  <c r="AV44"/>
  <c r="M44"/>
  <c r="BH44"/>
  <c r="BT44"/>
  <c r="AJ44"/>
  <c r="CF44"/>
  <c r="CO44"/>
  <c r="CL44"/>
  <c r="CX44"/>
  <c r="CU44"/>
  <c r="CR44"/>
  <c r="DA44"/>
  <c r="N42"/>
  <c r="O42"/>
  <c r="AA42"/>
  <c r="AM42"/>
  <c r="AY42"/>
  <c r="BK42"/>
  <c r="BW42"/>
  <c r="CI42"/>
  <c r="U42"/>
  <c r="AG42"/>
  <c r="AS42"/>
  <c r="BE42"/>
  <c r="BQ42"/>
  <c r="CC42"/>
  <c r="M42"/>
  <c r="X42"/>
  <c r="AJ42"/>
  <c r="AV42"/>
  <c r="BH42"/>
  <c r="BT42"/>
  <c r="CF42"/>
  <c r="CO42"/>
  <c r="R42"/>
  <c r="AP42"/>
  <c r="BN42"/>
  <c r="CL42"/>
  <c r="AD42"/>
  <c r="BB42"/>
  <c r="BZ42"/>
  <c r="CU42"/>
  <c r="CR42"/>
  <c r="CX42"/>
  <c r="DA42"/>
  <c r="M43"/>
  <c r="X43"/>
  <c r="AJ43"/>
  <c r="AV43"/>
  <c r="BH43"/>
  <c r="BT43"/>
  <c r="CF43"/>
  <c r="N43"/>
  <c r="R43"/>
  <c r="AD43"/>
  <c r="AP43"/>
  <c r="BB43"/>
  <c r="BN43"/>
  <c r="BZ43"/>
  <c r="CL43"/>
  <c r="U43"/>
  <c r="AG43"/>
  <c r="AS43"/>
  <c r="BE43"/>
  <c r="BQ43"/>
  <c r="CC43"/>
  <c r="AY43"/>
  <c r="BK43"/>
  <c r="CI43"/>
  <c r="AM43"/>
  <c r="CR43"/>
  <c r="AA43"/>
  <c r="BW43"/>
  <c r="O43"/>
  <c r="CO43"/>
  <c r="CX43"/>
  <c r="CU43"/>
  <c r="DA43"/>
  <c r="BB46" l="1"/>
  <c r="O46"/>
  <c r="O47" s="1"/>
  <c r="CO46"/>
  <c r="DA46"/>
  <c r="DA47" s="1"/>
  <c r="BQ46"/>
  <c r="BE46"/>
  <c r="BE47" s="1"/>
  <c r="CX46"/>
  <c r="CX47" s="1"/>
  <c r="CF46"/>
  <c r="N46"/>
  <c r="AM46"/>
  <c r="M46"/>
  <c r="M47" s="1"/>
  <c r="AG46"/>
  <c r="AG47" s="1"/>
  <c r="AA46"/>
  <c r="AA47" s="1"/>
  <c r="AD46"/>
  <c r="AD47" s="1"/>
  <c r="F36" i="55"/>
  <c r="F17" i="54" s="1"/>
  <c r="CJ18"/>
  <c r="CM18"/>
  <c r="F37" i="55"/>
  <c r="F18" i="54" s="1"/>
  <c r="E34" i="55"/>
  <c r="E32"/>
  <c r="G17" i="54" l="1"/>
  <c r="I17" s="1"/>
  <c r="CP17"/>
  <c r="CI17"/>
  <c r="C14" i="8"/>
  <c r="C16" i="43"/>
  <c r="C37" s="1"/>
  <c r="BK46" i="44"/>
  <c r="BK47" s="1"/>
  <c r="CI46"/>
  <c r="CI47" s="1"/>
  <c r="AJ46"/>
  <c r="AJ47" s="1"/>
  <c r="AY46"/>
  <c r="AY47" s="1"/>
  <c r="CF47"/>
  <c r="CU46"/>
  <c r="CU47" s="1"/>
  <c r="BW46"/>
  <c r="BW47" s="1"/>
  <c r="AM47"/>
  <c r="BQ47"/>
  <c r="U46"/>
  <c r="U47" s="1"/>
  <c r="BH46"/>
  <c r="BH47" s="1"/>
  <c r="BT46"/>
  <c r="BT47" s="1"/>
  <c r="R46"/>
  <c r="R47" s="1"/>
  <c r="N47"/>
  <c r="AP46"/>
  <c r="AP47" s="1"/>
  <c r="BZ46"/>
  <c r="BZ47" s="1"/>
  <c r="CO47"/>
  <c r="CL46"/>
  <c r="CL47" s="1"/>
  <c r="AS46"/>
  <c r="AS47" s="1"/>
  <c r="X46"/>
  <c r="X47" s="1"/>
  <c r="CC46"/>
  <c r="CC47" s="1"/>
  <c r="CR46"/>
  <c r="CR47" s="1"/>
  <c r="AV46"/>
  <c r="AV47" s="1"/>
  <c r="BB47"/>
  <c r="BN46"/>
  <c r="BN47" s="1"/>
  <c r="CV18" i="54"/>
  <c r="AS18"/>
  <c r="BW18"/>
  <c r="CC18"/>
  <c r="G18"/>
  <c r="AY18"/>
  <c r="BE18"/>
  <c r="O18"/>
  <c r="BK18"/>
  <c r="U18"/>
  <c r="BQ18"/>
  <c r="AA18"/>
  <c r="AG18"/>
  <c r="AM18"/>
  <c r="CP18"/>
  <c r="CO18" s="1"/>
  <c r="CI18"/>
  <c r="E37" i="43" l="1"/>
  <c r="E38" s="1"/>
  <c r="M37"/>
  <c r="M38" s="1"/>
  <c r="U37"/>
  <c r="U38" s="1"/>
  <c r="I37"/>
  <c r="I38" s="1"/>
  <c r="Q37"/>
  <c r="Q38" s="1"/>
  <c r="G37"/>
  <c r="G38" s="1"/>
  <c r="O37"/>
  <c r="O38" s="1"/>
  <c r="K37"/>
  <c r="K38" s="1"/>
  <c r="S37"/>
  <c r="S38" s="1"/>
  <c r="C38"/>
  <c r="Y37"/>
  <c r="Y38" s="1"/>
  <c r="W37"/>
  <c r="W38" s="1"/>
  <c r="M14" i="8"/>
  <c r="O14" s="1"/>
  <c r="P14" s="1"/>
  <c r="L14"/>
  <c r="N14" s="1"/>
  <c r="H17" i="54"/>
  <c r="J17" s="1"/>
  <c r="CL17" s="1"/>
  <c r="CO17"/>
  <c r="I18"/>
  <c r="H18"/>
  <c r="E39" i="43" l="1"/>
  <c r="Q39"/>
  <c r="S39" s="1"/>
  <c r="U39" s="1"/>
  <c r="W39" s="1"/>
  <c r="Y39" s="1"/>
  <c r="CS17" i="54"/>
  <c r="CY17" s="1"/>
  <c r="CX17" s="1"/>
  <c r="CU17"/>
  <c r="R18"/>
  <c r="BT18"/>
  <c r="BN18"/>
  <c r="X18"/>
  <c r="BB18"/>
  <c r="BH18"/>
  <c r="AP18"/>
  <c r="AV18"/>
  <c r="AD18"/>
  <c r="CU18"/>
  <c r="CF18"/>
  <c r="J18"/>
  <c r="CL18" s="1"/>
  <c r="CS18"/>
  <c r="AJ18"/>
  <c r="BZ18"/>
  <c r="F39" i="43" l="1"/>
  <c r="G39"/>
  <c r="I39" s="1"/>
  <c r="K39" s="1"/>
  <c r="M39" s="1"/>
  <c r="O39" s="1"/>
  <c r="CR17" i="54"/>
  <c r="CR18"/>
  <c r="CY18"/>
  <c r="CX18" s="1"/>
  <c r="E28" i="55"/>
  <c r="I10" i="58" l="1"/>
  <c r="I7"/>
  <c r="A10" i="56"/>
  <c r="I13" i="58"/>
  <c r="F67" i="55"/>
  <c r="F42" i="54" s="1"/>
  <c r="F66" i="55"/>
  <c r="F65"/>
  <c r="F40" i="54" s="1"/>
  <c r="F64" i="55"/>
  <c r="F61"/>
  <c r="F36" i="54" s="1"/>
  <c r="O36" s="1"/>
  <c r="F60" i="55"/>
  <c r="F35" i="54" s="1"/>
  <c r="AS35" s="1"/>
  <c r="F59" i="55"/>
  <c r="F34" i="54" s="1"/>
  <c r="F56" i="55"/>
  <c r="F31" i="54" s="1"/>
  <c r="F55" i="55"/>
  <c r="F30" i="54" s="1"/>
  <c r="C54" i="55"/>
  <c r="F53"/>
  <c r="F52"/>
  <c r="F51"/>
  <c r="F50"/>
  <c r="C46"/>
  <c r="E45"/>
  <c r="E46" s="1"/>
  <c r="F46" s="1"/>
  <c r="F27" i="54" s="1"/>
  <c r="O27" s="1"/>
  <c r="F42" i="55"/>
  <c r="F41"/>
  <c r="F22" i="54" s="1"/>
  <c r="AY22" s="1"/>
  <c r="F40" i="55"/>
  <c r="F21" i="54" s="1"/>
  <c r="G21" s="1"/>
  <c r="I21" s="1"/>
  <c r="F33" i="55"/>
  <c r="F14" i="54" s="1"/>
  <c r="F32" i="55"/>
  <c r="F13" i="54" s="1"/>
  <c r="G13" s="1"/>
  <c r="H13" s="1"/>
  <c r="E29" i="55"/>
  <c r="F29" s="1"/>
  <c r="C29"/>
  <c r="F28"/>
  <c r="F27"/>
  <c r="C27"/>
  <c r="C26"/>
  <c r="E26"/>
  <c r="F26" s="1"/>
  <c r="F19"/>
  <c r="F18"/>
  <c r="F70"/>
  <c r="F45" i="54" s="1"/>
  <c r="F25" i="55"/>
  <c r="B16" i="43"/>
  <c r="B37" s="1"/>
  <c r="A10"/>
  <c r="A8"/>
  <c r="A7"/>
  <c r="A6"/>
  <c r="I10" i="30"/>
  <c r="I11" s="1"/>
  <c r="CM45" i="54"/>
  <c r="CJ45"/>
  <c r="CM42"/>
  <c r="CJ42"/>
  <c r="CM41"/>
  <c r="CJ41"/>
  <c r="CM40"/>
  <c r="CJ40"/>
  <c r="CM39"/>
  <c r="CJ39"/>
  <c r="CM36"/>
  <c r="CJ36"/>
  <c r="CM35"/>
  <c r="CJ35"/>
  <c r="CM34"/>
  <c r="CJ34"/>
  <c r="CM31"/>
  <c r="CJ31"/>
  <c r="CM30"/>
  <c r="CJ30"/>
  <c r="CM27"/>
  <c r="CJ27"/>
  <c r="CM26"/>
  <c r="CJ26"/>
  <c r="CM23"/>
  <c r="CJ23"/>
  <c r="CM22"/>
  <c r="CJ22"/>
  <c r="CM21"/>
  <c r="CJ21"/>
  <c r="CM16"/>
  <c r="CJ16"/>
  <c r="CM15"/>
  <c r="CJ15"/>
  <c r="CM14"/>
  <c r="CJ14"/>
  <c r="CM13"/>
  <c r="CJ13"/>
  <c r="A4"/>
  <c r="A4" i="44"/>
  <c r="B26" i="69"/>
  <c r="A26"/>
  <c r="B25"/>
  <c r="A25"/>
  <c r="B24"/>
  <c r="A24"/>
  <c r="B23"/>
  <c r="A23"/>
  <c r="B22"/>
  <c r="A22"/>
  <c r="I13"/>
  <c r="I10"/>
  <c r="I11" s="1"/>
  <c r="A10"/>
  <c r="A9"/>
  <c r="A8"/>
  <c r="I7"/>
  <c r="G7"/>
  <c r="B26" i="68"/>
  <c r="A26"/>
  <c r="B25"/>
  <c r="A25"/>
  <c r="B24"/>
  <c r="A24"/>
  <c r="B23"/>
  <c r="A23"/>
  <c r="B22"/>
  <c r="A22"/>
  <c r="I13"/>
  <c r="I10"/>
  <c r="I11" s="1"/>
  <c r="A10"/>
  <c r="A9"/>
  <c r="A8"/>
  <c r="I7"/>
  <c r="G7"/>
  <c r="B26" i="67"/>
  <c r="A26"/>
  <c r="B25"/>
  <c r="A25"/>
  <c r="B24"/>
  <c r="A24"/>
  <c r="B23"/>
  <c r="A23"/>
  <c r="B22"/>
  <c r="A22"/>
  <c r="I13"/>
  <c r="I10"/>
  <c r="I11" s="1"/>
  <c r="A10"/>
  <c r="A9"/>
  <c r="A8"/>
  <c r="I7"/>
  <c r="G7"/>
  <c r="B26" i="66"/>
  <c r="A26"/>
  <c r="B25"/>
  <c r="A25"/>
  <c r="B24"/>
  <c r="A24"/>
  <c r="B23"/>
  <c r="A23"/>
  <c r="B22"/>
  <c r="A22"/>
  <c r="I13"/>
  <c r="I10"/>
  <c r="I11" s="1"/>
  <c r="A10"/>
  <c r="A9"/>
  <c r="A8"/>
  <c r="I7"/>
  <c r="G7"/>
  <c r="B26" i="65"/>
  <c r="A26"/>
  <c r="B25"/>
  <c r="A25"/>
  <c r="B24"/>
  <c r="A24"/>
  <c r="B23"/>
  <c r="A23"/>
  <c r="B22"/>
  <c r="A22"/>
  <c r="I13"/>
  <c r="I10"/>
  <c r="I11" s="1"/>
  <c r="A10"/>
  <c r="A9"/>
  <c r="A8"/>
  <c r="I7"/>
  <c r="G7"/>
  <c r="B26" i="64"/>
  <c r="A26"/>
  <c r="B25"/>
  <c r="A25"/>
  <c r="B24"/>
  <c r="A24"/>
  <c r="B23"/>
  <c r="A23"/>
  <c r="B22"/>
  <c r="A22"/>
  <c r="I13"/>
  <c r="I10"/>
  <c r="I11" s="1"/>
  <c r="A10"/>
  <c r="A9"/>
  <c r="A8"/>
  <c r="I7"/>
  <c r="G7"/>
  <c r="B26" i="63"/>
  <c r="A26"/>
  <c r="B25"/>
  <c r="A25"/>
  <c r="B24"/>
  <c r="A24"/>
  <c r="B23"/>
  <c r="A23"/>
  <c r="B22"/>
  <c r="A22"/>
  <c r="I13"/>
  <c r="I10"/>
  <c r="I11" s="1"/>
  <c r="A10"/>
  <c r="A9"/>
  <c r="A8"/>
  <c r="I7"/>
  <c r="G7"/>
  <c r="B26" i="62"/>
  <c r="A26"/>
  <c r="B25"/>
  <c r="A25"/>
  <c r="B24"/>
  <c r="A24"/>
  <c r="B23"/>
  <c r="A23"/>
  <c r="B22"/>
  <c r="A22"/>
  <c r="I13"/>
  <c r="I10"/>
  <c r="I11" s="1"/>
  <c r="A10"/>
  <c r="A9"/>
  <c r="A8"/>
  <c r="I7"/>
  <c r="G7"/>
  <c r="B26" i="61"/>
  <c r="A26"/>
  <c r="B25"/>
  <c r="A25"/>
  <c r="B24"/>
  <c r="A24"/>
  <c r="B23"/>
  <c r="A23"/>
  <c r="B22"/>
  <c r="A22"/>
  <c r="I13"/>
  <c r="I10"/>
  <c r="I11" s="1"/>
  <c r="A10"/>
  <c r="A9"/>
  <c r="A8"/>
  <c r="I7"/>
  <c r="G7"/>
  <c r="B26" i="60"/>
  <c r="A26"/>
  <c r="B25"/>
  <c r="A25"/>
  <c r="B24"/>
  <c r="A24"/>
  <c r="B23"/>
  <c r="A23"/>
  <c r="B22"/>
  <c r="A22"/>
  <c r="I13"/>
  <c r="I10"/>
  <c r="I11" s="1"/>
  <c r="A10"/>
  <c r="A9"/>
  <c r="A8"/>
  <c r="I7"/>
  <c r="G7"/>
  <c r="B26" i="59"/>
  <c r="A26"/>
  <c r="B25"/>
  <c r="A25"/>
  <c r="B24"/>
  <c r="A24"/>
  <c r="B23"/>
  <c r="A23"/>
  <c r="B22"/>
  <c r="A22"/>
  <c r="I13"/>
  <c r="I10"/>
  <c r="I11" s="1"/>
  <c r="A10"/>
  <c r="A9"/>
  <c r="A8"/>
  <c r="I7"/>
  <c r="G7"/>
  <c r="B26" i="58"/>
  <c r="A26"/>
  <c r="B25"/>
  <c r="A25"/>
  <c r="B24"/>
  <c r="A24"/>
  <c r="B23"/>
  <c r="A23"/>
  <c r="B22"/>
  <c r="A22"/>
  <c r="A10"/>
  <c r="A9"/>
  <c r="A8"/>
  <c r="B26" i="40"/>
  <c r="A26"/>
  <c r="B23"/>
  <c r="A23"/>
  <c r="B26" i="39"/>
  <c r="A26"/>
  <c r="B23"/>
  <c r="A23"/>
  <c r="B26" i="38"/>
  <c r="A26"/>
  <c r="B23"/>
  <c r="A23"/>
  <c r="B26" i="37"/>
  <c r="A26"/>
  <c r="B23"/>
  <c r="A23"/>
  <c r="B26" i="36"/>
  <c r="A26"/>
  <c r="B23"/>
  <c r="A23"/>
  <c r="B26" i="35"/>
  <c r="A26"/>
  <c r="B23"/>
  <c r="A23"/>
  <c r="B26" i="34"/>
  <c r="A26"/>
  <c r="B23"/>
  <c r="A23"/>
  <c r="B26" i="33"/>
  <c r="A26"/>
  <c r="B23"/>
  <c r="A23"/>
  <c r="B26" i="32"/>
  <c r="A26"/>
  <c r="B23"/>
  <c r="A23"/>
  <c r="B26" i="31"/>
  <c r="A26"/>
  <c r="B23"/>
  <c r="A23"/>
  <c r="B26" i="30"/>
  <c r="A26"/>
  <c r="B23"/>
  <c r="A23"/>
  <c r="A24" i="27"/>
  <c r="B26"/>
  <c r="A26"/>
  <c r="B23"/>
  <c r="A23"/>
  <c r="D2" i="54"/>
  <c r="A25" i="56"/>
  <c r="A8"/>
  <c r="A7"/>
  <c r="A6"/>
  <c r="A8" i="54"/>
  <c r="A7"/>
  <c r="A6"/>
  <c r="I13" i="40"/>
  <c r="I13" i="39"/>
  <c r="I13" i="38"/>
  <c r="I13" i="37"/>
  <c r="I13" i="36"/>
  <c r="I13" i="35"/>
  <c r="I13" i="34"/>
  <c r="I13" i="33"/>
  <c r="I13" i="32"/>
  <c r="I13" i="31"/>
  <c r="I13" i="30"/>
  <c r="B24" i="40"/>
  <c r="B24" i="39"/>
  <c r="B24" i="38"/>
  <c r="B24" i="37"/>
  <c r="B24" i="36"/>
  <c r="B24" i="35"/>
  <c r="B24" i="34"/>
  <c r="B24" i="33"/>
  <c r="B24" i="32"/>
  <c r="B24" i="31"/>
  <c r="B24" i="30"/>
  <c r="A7" i="44"/>
  <c r="A8"/>
  <c r="A6"/>
  <c r="A24" i="40"/>
  <c r="A24" i="39"/>
  <c r="A24" i="38"/>
  <c r="A24" i="37"/>
  <c r="A24" i="36"/>
  <c r="A24" i="35"/>
  <c r="A24" i="34"/>
  <c r="A24" i="33"/>
  <c r="A24" i="32"/>
  <c r="A24" i="31"/>
  <c r="A24" i="30"/>
  <c r="B24" i="27"/>
  <c r="I9"/>
  <c r="I9" i="59" s="1"/>
  <c r="G7" i="40"/>
  <c r="I7"/>
  <c r="A8"/>
  <c r="A9"/>
  <c r="A10"/>
  <c r="I10"/>
  <c r="I11" s="1"/>
  <c r="A22"/>
  <c r="B22"/>
  <c r="A25"/>
  <c r="B25"/>
  <c r="G7" i="39"/>
  <c r="I7"/>
  <c r="A8"/>
  <c r="A9"/>
  <c r="A10"/>
  <c r="I10"/>
  <c r="I11" s="1"/>
  <c r="A22"/>
  <c r="B22"/>
  <c r="A25"/>
  <c r="B25"/>
  <c r="G7" i="38"/>
  <c r="I7"/>
  <c r="A8"/>
  <c r="A9"/>
  <c r="A10"/>
  <c r="I10"/>
  <c r="I11" s="1"/>
  <c r="A22"/>
  <c r="B22"/>
  <c r="A25"/>
  <c r="B25"/>
  <c r="G7" i="37"/>
  <c r="I7"/>
  <c r="A8"/>
  <c r="A9"/>
  <c r="A10"/>
  <c r="I10"/>
  <c r="I11" s="1"/>
  <c r="A22"/>
  <c r="B22"/>
  <c r="A25"/>
  <c r="B25"/>
  <c r="G7" i="36"/>
  <c r="I7"/>
  <c r="A8"/>
  <c r="A9"/>
  <c r="A10"/>
  <c r="I10"/>
  <c r="I11" s="1"/>
  <c r="A22"/>
  <c r="B22"/>
  <c r="A25"/>
  <c r="B25"/>
  <c r="G7" i="35"/>
  <c r="I7"/>
  <c r="A8"/>
  <c r="A9"/>
  <c r="A10"/>
  <c r="I10"/>
  <c r="I11" s="1"/>
  <c r="A22"/>
  <c r="B22"/>
  <c r="A25"/>
  <c r="B25"/>
  <c r="G7" i="34"/>
  <c r="I7"/>
  <c r="A8"/>
  <c r="A9"/>
  <c r="A10"/>
  <c r="I10"/>
  <c r="I11" s="1"/>
  <c r="A22"/>
  <c r="B22"/>
  <c r="A25"/>
  <c r="B25"/>
  <c r="G7" i="33"/>
  <c r="I7"/>
  <c r="A8"/>
  <c r="A9"/>
  <c r="A10"/>
  <c r="I10"/>
  <c r="I11" s="1"/>
  <c r="A22"/>
  <c r="B22"/>
  <c r="A25"/>
  <c r="B25"/>
  <c r="G7" i="32"/>
  <c r="I7"/>
  <c r="A8"/>
  <c r="A9"/>
  <c r="A10"/>
  <c r="I10"/>
  <c r="I11" s="1"/>
  <c r="A22"/>
  <c r="B22"/>
  <c r="A25"/>
  <c r="B25"/>
  <c r="G7" i="31"/>
  <c r="I7"/>
  <c r="A8"/>
  <c r="A9"/>
  <c r="A10"/>
  <c r="I10"/>
  <c r="I11" s="1"/>
  <c r="A22"/>
  <c r="B22"/>
  <c r="A25"/>
  <c r="B25"/>
  <c r="I7" i="30"/>
  <c r="G7"/>
  <c r="A8"/>
  <c r="A9"/>
  <c r="A10"/>
  <c r="A22"/>
  <c r="B22"/>
  <c r="A25"/>
  <c r="B25"/>
  <c r="I11" i="27"/>
  <c r="I12" s="1"/>
  <c r="I12" i="59" s="1"/>
  <c r="A9" i="27"/>
  <c r="A10"/>
  <c r="A8"/>
  <c r="B25"/>
  <c r="B22"/>
  <c r="A25"/>
  <c r="A22"/>
  <c r="I9" i="30"/>
  <c r="F41" i="54" l="1"/>
  <c r="G41" s="1"/>
  <c r="H41" s="1"/>
  <c r="CS41" s="1"/>
  <c r="CR41" s="1"/>
  <c r="I12" i="38"/>
  <c r="I12" i="62"/>
  <c r="I12" i="31"/>
  <c r="I12" i="32"/>
  <c r="I12" i="66"/>
  <c r="I12" i="64"/>
  <c r="I12" i="33"/>
  <c r="I12" i="69"/>
  <c r="I12" i="58"/>
  <c r="I12" i="30"/>
  <c r="I12" i="39"/>
  <c r="I12" i="63"/>
  <c r="I12" i="36"/>
  <c r="I12" i="40"/>
  <c r="I12" i="68"/>
  <c r="I12" i="37"/>
  <c r="I12" i="61"/>
  <c r="I12" i="60"/>
  <c r="I12" i="34"/>
  <c r="I12" i="67"/>
  <c r="I12" i="65"/>
  <c r="I12" i="35"/>
  <c r="BE36" i="54"/>
  <c r="BK35"/>
  <c r="G36"/>
  <c r="H36" s="1"/>
  <c r="U35"/>
  <c r="CV22"/>
  <c r="AY30"/>
  <c r="K18"/>
  <c r="BV18" s="1"/>
  <c r="K17"/>
  <c r="F39"/>
  <c r="G39" s="1"/>
  <c r="CV34"/>
  <c r="CV40"/>
  <c r="CV16"/>
  <c r="E24" i="55"/>
  <c r="F24" s="1"/>
  <c r="CV36" i="54"/>
  <c r="AS36"/>
  <c r="CC36"/>
  <c r="AM36"/>
  <c r="AG36"/>
  <c r="AY36"/>
  <c r="BW36"/>
  <c r="AA36"/>
  <c r="BQ36"/>
  <c r="U36"/>
  <c r="BK36"/>
  <c r="CV15"/>
  <c r="CV31"/>
  <c r="CV45"/>
  <c r="CV23"/>
  <c r="CI31"/>
  <c r="CV21"/>
  <c r="CV42"/>
  <c r="BK40"/>
  <c r="AM40"/>
  <c r="F35" i="55"/>
  <c r="F16" i="54" s="1"/>
  <c r="CP16" s="1"/>
  <c r="CO16" s="1"/>
  <c r="U30"/>
  <c r="F21" i="55"/>
  <c r="U22" i="54"/>
  <c r="F49" i="55"/>
  <c r="BQ30" i="54"/>
  <c r="AM30"/>
  <c r="AG30"/>
  <c r="BW27"/>
  <c r="CI30"/>
  <c r="AA27"/>
  <c r="AA30"/>
  <c r="AS27"/>
  <c r="CS13"/>
  <c r="CR13" s="1"/>
  <c r="J13"/>
  <c r="CL13" s="1"/>
  <c r="AM27"/>
  <c r="AG27"/>
  <c r="BQ27"/>
  <c r="CC21"/>
  <c r="CC13"/>
  <c r="BK27"/>
  <c r="CC27"/>
  <c r="BE27"/>
  <c r="G27"/>
  <c r="AA22"/>
  <c r="U27"/>
  <c r="AY27"/>
  <c r="CP22"/>
  <c r="CO22" s="1"/>
  <c r="K36"/>
  <c r="CK36" s="1"/>
  <c r="K42"/>
  <c r="BP42" s="1"/>
  <c r="K16"/>
  <c r="CB16" s="1"/>
  <c r="K35"/>
  <c r="CE35" s="1"/>
  <c r="AA23"/>
  <c r="AY23"/>
  <c r="BW23"/>
  <c r="BQ23"/>
  <c r="U23"/>
  <c r="AS23"/>
  <c r="CV27"/>
  <c r="CI27"/>
  <c r="CP27"/>
  <c r="CO27" s="1"/>
  <c r="CP30"/>
  <c r="CO30" s="1"/>
  <c r="CV30"/>
  <c r="CP36"/>
  <c r="CI36"/>
  <c r="O40"/>
  <c r="AA40"/>
  <c r="AY40"/>
  <c r="BW40"/>
  <c r="CV13"/>
  <c r="CU13" s="1"/>
  <c r="CV26"/>
  <c r="CV35"/>
  <c r="I11" i="58"/>
  <c r="I9"/>
  <c r="CC22" i="54"/>
  <c r="O22"/>
  <c r="BQ22"/>
  <c r="AS22"/>
  <c r="BW22"/>
  <c r="CV39"/>
  <c r="CV14"/>
  <c r="CV41"/>
  <c r="AG23"/>
  <c r="AM23"/>
  <c r="BE23"/>
  <c r="BK23"/>
  <c r="CI23"/>
  <c r="O23"/>
  <c r="CP23"/>
  <c r="CC23"/>
  <c r="G34"/>
  <c r="CI34"/>
  <c r="U34"/>
  <c r="AA34"/>
  <c r="AG34"/>
  <c r="AM34"/>
  <c r="AS34"/>
  <c r="AY34"/>
  <c r="BE34"/>
  <c r="BK34"/>
  <c r="BQ34"/>
  <c r="BW34"/>
  <c r="CP34"/>
  <c r="CC34"/>
  <c r="O34"/>
  <c r="CP42"/>
  <c r="G42"/>
  <c r="CI42"/>
  <c r="AA42"/>
  <c r="AM42"/>
  <c r="AY42"/>
  <c r="BK42"/>
  <c r="BW42"/>
  <c r="O42"/>
  <c r="CC42"/>
  <c r="AG42"/>
  <c r="BE42"/>
  <c r="U42"/>
  <c r="BQ42"/>
  <c r="AS42"/>
  <c r="CP45"/>
  <c r="CO45" s="1"/>
  <c r="BE45"/>
  <c r="AA45"/>
  <c r="BW45"/>
  <c r="CC45"/>
  <c r="O45"/>
  <c r="AY45"/>
  <c r="AG45"/>
  <c r="G14"/>
  <c r="CC14"/>
  <c r="CI14"/>
  <c r="O14"/>
  <c r="CC31"/>
  <c r="O31"/>
  <c r="U31"/>
  <c r="AS31"/>
  <c r="BQ31"/>
  <c r="AA31"/>
  <c r="AY31"/>
  <c r="BW31"/>
  <c r="CP31"/>
  <c r="BE31"/>
  <c r="AM31"/>
  <c r="AG31"/>
  <c r="BK31"/>
  <c r="G31"/>
  <c r="K30"/>
  <c r="K31"/>
  <c r="K13"/>
  <c r="K26"/>
  <c r="K39"/>
  <c r="K40"/>
  <c r="BM40" s="1"/>
  <c r="K34"/>
  <c r="AX34" s="1"/>
  <c r="K27"/>
  <c r="K21"/>
  <c r="M21" s="1"/>
  <c r="K14"/>
  <c r="AO14" s="1"/>
  <c r="K41"/>
  <c r="BG41" s="1"/>
  <c r="K22"/>
  <c r="K45"/>
  <c r="K23"/>
  <c r="AC23" s="1"/>
  <c r="H21"/>
  <c r="K15"/>
  <c r="BG15" s="1"/>
  <c r="G23"/>
  <c r="I23" s="1"/>
  <c r="G30"/>
  <c r="O30"/>
  <c r="G35"/>
  <c r="CI35"/>
  <c r="AM35"/>
  <c r="BQ35"/>
  <c r="G40"/>
  <c r="CC40"/>
  <c r="G45"/>
  <c r="H45" s="1"/>
  <c r="CS45" s="1"/>
  <c r="U45"/>
  <c r="AS45"/>
  <c r="BQ45"/>
  <c r="CI45"/>
  <c r="AM45"/>
  <c r="BK45"/>
  <c r="U14"/>
  <c r="AG14"/>
  <c r="AS14"/>
  <c r="BE14"/>
  <c r="BQ14"/>
  <c r="CP14"/>
  <c r="AA14"/>
  <c r="AM14"/>
  <c r="AY14"/>
  <c r="BK14"/>
  <c r="BW14"/>
  <c r="U13"/>
  <c r="O13"/>
  <c r="CP13"/>
  <c r="CI13"/>
  <c r="AM13"/>
  <c r="BE13"/>
  <c r="AG13"/>
  <c r="BK13"/>
  <c r="BQ21"/>
  <c r="BE21"/>
  <c r="AS21"/>
  <c r="AG21"/>
  <c r="U21"/>
  <c r="CI21"/>
  <c r="F45" i="55"/>
  <c r="F26" i="54" s="1"/>
  <c r="AS26" s="1"/>
  <c r="F54" i="55"/>
  <c r="I9" i="60"/>
  <c r="I9" i="31"/>
  <c r="I13" i="54"/>
  <c r="G22"/>
  <c r="CC35"/>
  <c r="BW21"/>
  <c r="BQ40"/>
  <c r="BK21"/>
  <c r="BE40"/>
  <c r="AY21"/>
  <c r="AS40"/>
  <c r="AM21"/>
  <c r="AG40"/>
  <c r="AA21"/>
  <c r="U40"/>
  <c r="BW35"/>
  <c r="BW13"/>
  <c r="BQ13"/>
  <c r="BK22"/>
  <c r="BE35"/>
  <c r="BE22"/>
  <c r="AY35"/>
  <c r="AY13"/>
  <c r="AS13"/>
  <c r="AM22"/>
  <c r="AG35"/>
  <c r="AG22"/>
  <c r="AA35"/>
  <c r="AA13"/>
  <c r="CI22"/>
  <c r="CP21"/>
  <c r="CP35"/>
  <c r="CI40"/>
  <c r="CP40"/>
  <c r="O35"/>
  <c r="O21"/>
  <c r="L17" l="1"/>
  <c r="CK17"/>
  <c r="CN17"/>
  <c r="CW17"/>
  <c r="CQ17"/>
  <c r="CZ17"/>
  <c r="CT17"/>
  <c r="O41"/>
  <c r="AA41"/>
  <c r="C35" i="56"/>
  <c r="AY41" i="54"/>
  <c r="AM41"/>
  <c r="BW41"/>
  <c r="AS41"/>
  <c r="AG41"/>
  <c r="BE41"/>
  <c r="BQ41"/>
  <c r="CI41"/>
  <c r="BK41"/>
  <c r="U41"/>
  <c r="CP41"/>
  <c r="CQ41" s="1"/>
  <c r="CC41"/>
  <c r="CC39"/>
  <c r="BJ18"/>
  <c r="AF18"/>
  <c r="AX18"/>
  <c r="BS18"/>
  <c r="CW18"/>
  <c r="AL18"/>
  <c r="M18"/>
  <c r="CB18"/>
  <c r="BY18"/>
  <c r="T18"/>
  <c r="I36"/>
  <c r="BZ36" s="1"/>
  <c r="CK18"/>
  <c r="Q18"/>
  <c r="BG18"/>
  <c r="CH18"/>
  <c r="BW30"/>
  <c r="AS30"/>
  <c r="CC30"/>
  <c r="BE30"/>
  <c r="BK30"/>
  <c r="BQ39"/>
  <c r="CU36"/>
  <c r="CE18"/>
  <c r="AU18"/>
  <c r="AI18"/>
  <c r="AO18"/>
  <c r="BP18"/>
  <c r="BM18"/>
  <c r="Z18"/>
  <c r="CT18"/>
  <c r="AR18"/>
  <c r="BA18"/>
  <c r="AM39"/>
  <c r="CP39"/>
  <c r="CO39" s="1"/>
  <c r="AA39"/>
  <c r="CZ18"/>
  <c r="L18"/>
  <c r="CN18"/>
  <c r="AC18"/>
  <c r="N18"/>
  <c r="BW39"/>
  <c r="O39"/>
  <c r="BE39"/>
  <c r="AY39"/>
  <c r="CQ18"/>
  <c r="BD18"/>
  <c r="W18"/>
  <c r="U39"/>
  <c r="AS39"/>
  <c r="BK39"/>
  <c r="CI39"/>
  <c r="AG39"/>
  <c r="I39"/>
  <c r="M39" s="1"/>
  <c r="H39"/>
  <c r="J39" s="1"/>
  <c r="N39" s="1"/>
  <c r="F34" i="55"/>
  <c r="F15" i="54" s="1"/>
  <c r="G15" s="1"/>
  <c r="I15" s="1"/>
  <c r="M15" s="1"/>
  <c r="Z36"/>
  <c r="AG16"/>
  <c r="J41"/>
  <c r="CL41" s="1"/>
  <c r="BE16"/>
  <c r="AS16"/>
  <c r="BW16"/>
  <c r="AY16"/>
  <c r="U16"/>
  <c r="AA16"/>
  <c r="G16"/>
  <c r="H16" s="1"/>
  <c r="J16" s="1"/>
  <c r="O16"/>
  <c r="BK16"/>
  <c r="CI16"/>
  <c r="CC16"/>
  <c r="AM16"/>
  <c r="BQ16"/>
  <c r="CU41"/>
  <c r="I41"/>
  <c r="AJ41" s="1"/>
  <c r="AX36"/>
  <c r="L14"/>
  <c r="BK26"/>
  <c r="W36"/>
  <c r="CS36"/>
  <c r="CT36" s="1"/>
  <c r="AF36"/>
  <c r="AC36"/>
  <c r="Q36"/>
  <c r="CE36"/>
  <c r="BM36"/>
  <c r="T36"/>
  <c r="L36"/>
  <c r="BD36"/>
  <c r="BA36"/>
  <c r="BP36"/>
  <c r="CW36"/>
  <c r="I27"/>
  <c r="M27" s="1"/>
  <c r="H27"/>
  <c r="J36"/>
  <c r="CL36" s="1"/>
  <c r="AL36"/>
  <c r="BS36"/>
  <c r="BV35"/>
  <c r="BG35"/>
  <c r="BD35"/>
  <c r="AF35"/>
  <c r="Z35"/>
  <c r="CB35"/>
  <c r="AX35"/>
  <c r="BY35"/>
  <c r="W35"/>
  <c r="BM35"/>
  <c r="AO16"/>
  <c r="Z16"/>
  <c r="BJ42"/>
  <c r="AL35"/>
  <c r="BG36"/>
  <c r="AO35"/>
  <c r="BV36"/>
  <c r="CB36"/>
  <c r="AC35"/>
  <c r="BJ35"/>
  <c r="AO36"/>
  <c r="BA35"/>
  <c r="CE42"/>
  <c r="AU36"/>
  <c r="L35"/>
  <c r="CN35"/>
  <c r="T35"/>
  <c r="AI36"/>
  <c r="AX42"/>
  <c r="Q35"/>
  <c r="AI35"/>
  <c r="AR36"/>
  <c r="BV42"/>
  <c r="BJ36"/>
  <c r="CW35"/>
  <c r="CK35"/>
  <c r="CH35"/>
  <c r="BS35"/>
  <c r="BY36"/>
  <c r="AC42"/>
  <c r="CN36"/>
  <c r="BP35"/>
  <c r="CH36"/>
  <c r="BV22"/>
  <c r="AU22"/>
  <c r="BS34"/>
  <c r="AO34"/>
  <c r="W34"/>
  <c r="Q34"/>
  <c r="BM42"/>
  <c r="BY42"/>
  <c r="BS42"/>
  <c r="AF42"/>
  <c r="AO42"/>
  <c r="Q16"/>
  <c r="BP16"/>
  <c r="AU16"/>
  <c r="BA16"/>
  <c r="AC16"/>
  <c r="BS16"/>
  <c r="AI16"/>
  <c r="AR42"/>
  <c r="CK42"/>
  <c r="Q42"/>
  <c r="BG42"/>
  <c r="CH41"/>
  <c r="CN42"/>
  <c r="AR16"/>
  <c r="CN16"/>
  <c r="T42"/>
  <c r="BA42"/>
  <c r="CK16"/>
  <c r="CE16"/>
  <c r="AF41"/>
  <c r="CW42"/>
  <c r="BD42"/>
  <c r="BV16"/>
  <c r="BM16"/>
  <c r="AL16"/>
  <c r="L41"/>
  <c r="BG16"/>
  <c r="BJ16"/>
  <c r="AF16"/>
  <c r="AL42"/>
  <c r="AU42"/>
  <c r="CB42"/>
  <c r="AX16"/>
  <c r="T16"/>
  <c r="L42"/>
  <c r="CH16"/>
  <c r="BD16"/>
  <c r="BY16"/>
  <c r="CH42"/>
  <c r="CW16"/>
  <c r="W42"/>
  <c r="Z42"/>
  <c r="AI42"/>
  <c r="CQ16"/>
  <c r="L16"/>
  <c r="W16"/>
  <c r="AU35"/>
  <c r="AR35"/>
  <c r="CO36"/>
  <c r="CQ36"/>
  <c r="CU45"/>
  <c r="CC26"/>
  <c r="BW26"/>
  <c r="CI26"/>
  <c r="AG26"/>
  <c r="AO21"/>
  <c r="BT21"/>
  <c r="AJ21"/>
  <c r="AV21"/>
  <c r="R21"/>
  <c r="CF21"/>
  <c r="BH21"/>
  <c r="X21"/>
  <c r="BN21"/>
  <c r="AP21"/>
  <c r="AD21"/>
  <c r="J21"/>
  <c r="CL21" s="1"/>
  <c r="CU21"/>
  <c r="BZ21"/>
  <c r="BB21"/>
  <c r="CS21"/>
  <c r="CY21" s="1"/>
  <c r="BS23"/>
  <c r="BJ23"/>
  <c r="CH23"/>
  <c r="AF23"/>
  <c r="T23"/>
  <c r="BV23"/>
  <c r="BG23"/>
  <c r="BM23"/>
  <c r="CB23"/>
  <c r="BP23"/>
  <c r="CK23"/>
  <c r="M23"/>
  <c r="CE23"/>
  <c r="BY23"/>
  <c r="CN23"/>
  <c r="CW23"/>
  <c r="AO23"/>
  <c r="AU23"/>
  <c r="AI23"/>
  <c r="Z23"/>
  <c r="BD23"/>
  <c r="Q23"/>
  <c r="W23"/>
  <c r="L23"/>
  <c r="AL23"/>
  <c r="BA23"/>
  <c r="AR23"/>
  <c r="AX23"/>
  <c r="CQ45"/>
  <c r="CQ46" s="1"/>
  <c r="CW45"/>
  <c r="CW46" s="1"/>
  <c r="Z45"/>
  <c r="Z46" s="1"/>
  <c r="AX45"/>
  <c r="AX46" s="1"/>
  <c r="BV45"/>
  <c r="BV46" s="1"/>
  <c r="W45"/>
  <c r="W46" s="1"/>
  <c r="AU45"/>
  <c r="AU46" s="1"/>
  <c r="BS45"/>
  <c r="BS46" s="1"/>
  <c r="T45"/>
  <c r="T46" s="1"/>
  <c r="AR45"/>
  <c r="AR46" s="1"/>
  <c r="BP45"/>
  <c r="BP46" s="1"/>
  <c r="Q45"/>
  <c r="Q46" s="1"/>
  <c r="AO45"/>
  <c r="AO46" s="1"/>
  <c r="BM45"/>
  <c r="BM46" s="1"/>
  <c r="CE45"/>
  <c r="CE46" s="1"/>
  <c r="AL45"/>
  <c r="AL46" s="1"/>
  <c r="CH45"/>
  <c r="CH46" s="1"/>
  <c r="BG45"/>
  <c r="BG46" s="1"/>
  <c r="AF45"/>
  <c r="AF46" s="1"/>
  <c r="CB45"/>
  <c r="CB46" s="1"/>
  <c r="BA45"/>
  <c r="BA46" s="1"/>
  <c r="CK45"/>
  <c r="CK46" s="1"/>
  <c r="BJ45"/>
  <c r="BJ46" s="1"/>
  <c r="AI45"/>
  <c r="AI46" s="1"/>
  <c r="CN45"/>
  <c r="CN46" s="1"/>
  <c r="BD45"/>
  <c r="BD46" s="1"/>
  <c r="AC45"/>
  <c r="AC46" s="1"/>
  <c r="BY45"/>
  <c r="BY46" s="1"/>
  <c r="L45"/>
  <c r="CB22"/>
  <c r="BG22"/>
  <c r="CH22"/>
  <c r="CQ22"/>
  <c r="AR22"/>
  <c r="T22"/>
  <c r="BJ22"/>
  <c r="Q22"/>
  <c r="AC22"/>
  <c r="W22"/>
  <c r="AX22"/>
  <c r="AI22"/>
  <c r="CN22"/>
  <c r="AO22"/>
  <c r="Z22"/>
  <c r="AF22"/>
  <c r="AL22"/>
  <c r="CW22"/>
  <c r="BD22"/>
  <c r="BS22"/>
  <c r="L22"/>
  <c r="CE22"/>
  <c r="CK22"/>
  <c r="BA22"/>
  <c r="CB41"/>
  <c r="CN41"/>
  <c r="BP41"/>
  <c r="CE41"/>
  <c r="BD41"/>
  <c r="Z41"/>
  <c r="AC41"/>
  <c r="BA41"/>
  <c r="CW41"/>
  <c r="W41"/>
  <c r="BY41"/>
  <c r="BM41"/>
  <c r="AI41"/>
  <c r="AU41"/>
  <c r="CK41"/>
  <c r="AL41"/>
  <c r="AO41"/>
  <c r="BJ41"/>
  <c r="BV41"/>
  <c r="Q41"/>
  <c r="AX41"/>
  <c r="AX21"/>
  <c r="AL21"/>
  <c r="CE21"/>
  <c r="CB21"/>
  <c r="CK21"/>
  <c r="T21"/>
  <c r="AF21"/>
  <c r="CH21"/>
  <c r="BJ21"/>
  <c r="BM21"/>
  <c r="L21"/>
  <c r="BY21"/>
  <c r="CW21"/>
  <c r="BS21"/>
  <c r="AR21"/>
  <c r="CN21"/>
  <c r="Z21"/>
  <c r="AU21"/>
  <c r="BG21"/>
  <c r="AI21"/>
  <c r="Q21"/>
  <c r="BP21"/>
  <c r="AC21"/>
  <c r="BD21"/>
  <c r="BV21"/>
  <c r="CB40"/>
  <c r="CW40"/>
  <c r="W40"/>
  <c r="Z40"/>
  <c r="BV40"/>
  <c r="CK40"/>
  <c r="AO40"/>
  <c r="AR40"/>
  <c r="AF40"/>
  <c r="AX40"/>
  <c r="T40"/>
  <c r="BA40"/>
  <c r="BJ40"/>
  <c r="CN40"/>
  <c r="BY40"/>
  <c r="AU40"/>
  <c r="CH40"/>
  <c r="L40"/>
  <c r="AC40"/>
  <c r="BS40"/>
  <c r="AI40"/>
  <c r="Q40"/>
  <c r="AL40"/>
  <c r="BG40"/>
  <c r="BP40"/>
  <c r="BD40"/>
  <c r="CN39"/>
  <c r="BD39"/>
  <c r="BS39"/>
  <c r="L39"/>
  <c r="AI39"/>
  <c r="BJ39"/>
  <c r="Q39"/>
  <c r="CH39"/>
  <c r="AX39"/>
  <c r="CE39"/>
  <c r="AR39"/>
  <c r="AF39"/>
  <c r="CW39"/>
  <c r="BP39"/>
  <c r="CK39"/>
  <c r="AU39"/>
  <c r="BM39"/>
  <c r="W39"/>
  <c r="T39"/>
  <c r="AO39"/>
  <c r="Z39"/>
  <c r="BV39"/>
  <c r="BY39"/>
  <c r="AC39"/>
  <c r="AL39"/>
  <c r="CB39"/>
  <c r="BG39"/>
  <c r="AX26"/>
  <c r="CW26"/>
  <c r="CB26"/>
  <c r="BD26"/>
  <c r="AF26"/>
  <c r="BY26"/>
  <c r="BA26"/>
  <c r="AC26"/>
  <c r="CH26"/>
  <c r="AL26"/>
  <c r="BG26"/>
  <c r="BV26"/>
  <c r="AU26"/>
  <c r="CK26"/>
  <c r="AR26"/>
  <c r="BM26"/>
  <c r="Q26"/>
  <c r="CE26"/>
  <c r="Z26"/>
  <c r="BS26"/>
  <c r="BP26"/>
  <c r="AO26"/>
  <c r="AI26"/>
  <c r="CN26"/>
  <c r="T26"/>
  <c r="W26"/>
  <c r="BJ26"/>
  <c r="CH31"/>
  <c r="CN31"/>
  <c r="BP31"/>
  <c r="AR31"/>
  <c r="T31"/>
  <c r="BM31"/>
  <c r="AO31"/>
  <c r="Q31"/>
  <c r="BG31"/>
  <c r="AX31"/>
  <c r="BS31"/>
  <c r="W31"/>
  <c r="CE31"/>
  <c r="CK31"/>
  <c r="BD31"/>
  <c r="BY31"/>
  <c r="AC31"/>
  <c r="Z31"/>
  <c r="BJ31"/>
  <c r="L31"/>
  <c r="CW31"/>
  <c r="AL31"/>
  <c r="AF31"/>
  <c r="AU31"/>
  <c r="CB31"/>
  <c r="BA31"/>
  <c r="BV31"/>
  <c r="AI31"/>
  <c r="CO31"/>
  <c r="CQ31"/>
  <c r="H14"/>
  <c r="I14"/>
  <c r="M14" s="1"/>
  <c r="H42"/>
  <c r="I42"/>
  <c r="M42" s="1"/>
  <c r="CO34"/>
  <c r="CQ34"/>
  <c r="I34"/>
  <c r="M34" s="1"/>
  <c r="H34"/>
  <c r="H40"/>
  <c r="I40"/>
  <c r="M40" s="1"/>
  <c r="I35"/>
  <c r="M35" s="1"/>
  <c r="H35"/>
  <c r="I30"/>
  <c r="M30" s="1"/>
  <c r="H30"/>
  <c r="W15"/>
  <c r="BJ15"/>
  <c r="AC15"/>
  <c r="Z15"/>
  <c r="T15"/>
  <c r="AR15"/>
  <c r="CE15"/>
  <c r="AL15"/>
  <c r="BM15"/>
  <c r="CW15"/>
  <c r="CB15"/>
  <c r="BY15"/>
  <c r="AO15"/>
  <c r="BS15"/>
  <c r="CK15"/>
  <c r="AI15"/>
  <c r="AU15"/>
  <c r="Q15"/>
  <c r="AF15"/>
  <c r="BV15"/>
  <c r="CN15"/>
  <c r="BD15"/>
  <c r="CH15"/>
  <c r="AX15"/>
  <c r="BP15"/>
  <c r="BA15"/>
  <c r="BG14"/>
  <c r="BD14"/>
  <c r="CW14"/>
  <c r="T14"/>
  <c r="Q14"/>
  <c r="CE14"/>
  <c r="BJ14"/>
  <c r="AX14"/>
  <c r="BS14"/>
  <c r="BM14"/>
  <c r="BA14"/>
  <c r="AU14"/>
  <c r="AI14"/>
  <c r="CB14"/>
  <c r="AR14"/>
  <c r="AL14"/>
  <c r="Z14"/>
  <c r="CN14"/>
  <c r="CK14"/>
  <c r="BP14"/>
  <c r="CH14"/>
  <c r="BV14"/>
  <c r="AF14"/>
  <c r="BY14"/>
  <c r="W14"/>
  <c r="AC14"/>
  <c r="AL27"/>
  <c r="AC27"/>
  <c r="BD27"/>
  <c r="BA27"/>
  <c r="CB27"/>
  <c r="BS27"/>
  <c r="Z27"/>
  <c r="BY27"/>
  <c r="AF27"/>
  <c r="CE27"/>
  <c r="Q27"/>
  <c r="BM27"/>
  <c r="AR27"/>
  <c r="CK27"/>
  <c r="AI27"/>
  <c r="BG27"/>
  <c r="BJ27"/>
  <c r="CW27"/>
  <c r="L27"/>
  <c r="BV27"/>
  <c r="CQ27"/>
  <c r="CN27"/>
  <c r="AO27"/>
  <c r="T27"/>
  <c r="BP27"/>
  <c r="W27"/>
  <c r="AU27"/>
  <c r="AX27"/>
  <c r="CH27"/>
  <c r="L34"/>
  <c r="CN34"/>
  <c r="AU34"/>
  <c r="CH34"/>
  <c r="BM34"/>
  <c r="T34"/>
  <c r="AC34"/>
  <c r="AF34"/>
  <c r="AI34"/>
  <c r="CE34"/>
  <c r="BJ34"/>
  <c r="BY34"/>
  <c r="AR34"/>
  <c r="BD34"/>
  <c r="Z34"/>
  <c r="CW34"/>
  <c r="CK34"/>
  <c r="BP34"/>
  <c r="BA34"/>
  <c r="CB34"/>
  <c r="BG34"/>
  <c r="AL34"/>
  <c r="BV34"/>
  <c r="W13"/>
  <c r="L13"/>
  <c r="CW13"/>
  <c r="AC13"/>
  <c r="BA13"/>
  <c r="BY13"/>
  <c r="AL13"/>
  <c r="BJ13"/>
  <c r="CK13"/>
  <c r="BD13"/>
  <c r="AI13"/>
  <c r="CE13"/>
  <c r="T13"/>
  <c r="BP13"/>
  <c r="Q13"/>
  <c r="BM13"/>
  <c r="AX13"/>
  <c r="AU13"/>
  <c r="CN13"/>
  <c r="AF13"/>
  <c r="AO13"/>
  <c r="BV13"/>
  <c r="AR13"/>
  <c r="BS13"/>
  <c r="CT13"/>
  <c r="CH13"/>
  <c r="Z13"/>
  <c r="BG13"/>
  <c r="CB13"/>
  <c r="N13"/>
  <c r="AF30"/>
  <c r="CH30"/>
  <c r="AL30"/>
  <c r="BG30"/>
  <c r="CN30"/>
  <c r="CE30"/>
  <c r="BP30"/>
  <c r="T30"/>
  <c r="AO30"/>
  <c r="BD30"/>
  <c r="AC30"/>
  <c r="BJ30"/>
  <c r="CK30"/>
  <c r="BM30"/>
  <c r="BY30"/>
  <c r="CB30"/>
  <c r="BA30"/>
  <c r="Q30"/>
  <c r="W30"/>
  <c r="BS30"/>
  <c r="AX30"/>
  <c r="L30"/>
  <c r="AI30"/>
  <c r="AR30"/>
  <c r="CW30"/>
  <c r="CQ30"/>
  <c r="AU30"/>
  <c r="Z30"/>
  <c r="BV30"/>
  <c r="H31"/>
  <c r="I31"/>
  <c r="M31" s="1"/>
  <c r="CO42"/>
  <c r="CQ42"/>
  <c r="CO23"/>
  <c r="CQ23"/>
  <c r="BE26"/>
  <c r="CP26"/>
  <c r="CO26" s="1"/>
  <c r="AM26"/>
  <c r="G26"/>
  <c r="I26" s="1"/>
  <c r="M26" s="1"/>
  <c r="I45"/>
  <c r="AD45" s="1"/>
  <c r="J45"/>
  <c r="CL45" s="1"/>
  <c r="H23"/>
  <c r="AD23" s="1"/>
  <c r="BA39"/>
  <c r="BS41"/>
  <c r="AR41"/>
  <c r="W21"/>
  <c r="CE40"/>
  <c r="BM22"/>
  <c r="T41"/>
  <c r="BP22"/>
  <c r="BA21"/>
  <c r="BY22"/>
  <c r="CT41"/>
  <c r="CO13"/>
  <c r="CQ13"/>
  <c r="CO14"/>
  <c r="CQ14"/>
  <c r="AA26"/>
  <c r="O26"/>
  <c r="U26"/>
  <c r="AY26"/>
  <c r="BQ26"/>
  <c r="L26"/>
  <c r="L28" s="1"/>
  <c r="C18" i="56" s="1"/>
  <c r="C41" s="1"/>
  <c r="CT45" i="54"/>
  <c r="CT46" s="1"/>
  <c r="CY45"/>
  <c r="CZ45" s="1"/>
  <c r="CZ46" s="1"/>
  <c r="CR45"/>
  <c r="CY13"/>
  <c r="CZ13" s="1"/>
  <c r="CO40"/>
  <c r="CQ40"/>
  <c r="CO35"/>
  <c r="CQ35"/>
  <c r="I22"/>
  <c r="M22" s="1"/>
  <c r="H22"/>
  <c r="BB13"/>
  <c r="R13"/>
  <c r="AD13"/>
  <c r="BT13"/>
  <c r="CF13"/>
  <c r="AV13"/>
  <c r="BH13"/>
  <c r="X13"/>
  <c r="AJ13"/>
  <c r="BN13"/>
  <c r="BZ13"/>
  <c r="AP13"/>
  <c r="M13"/>
  <c r="I9" i="61"/>
  <c r="I9" i="32"/>
  <c r="CO21" i="54"/>
  <c r="CQ21"/>
  <c r="S35" i="56" l="1"/>
  <c r="K35"/>
  <c r="U35"/>
  <c r="W35"/>
  <c r="I35"/>
  <c r="G35"/>
  <c r="Y35"/>
  <c r="M35"/>
  <c r="Q35"/>
  <c r="O35"/>
  <c r="E35"/>
  <c r="K41"/>
  <c r="U41"/>
  <c r="W41"/>
  <c r="M41"/>
  <c r="G41"/>
  <c r="E41"/>
  <c r="S41"/>
  <c r="I41"/>
  <c r="O41"/>
  <c r="Y41"/>
  <c r="Q41"/>
  <c r="L46" i="54"/>
  <c r="C22" i="56" s="1"/>
  <c r="C45" s="1"/>
  <c r="C37"/>
  <c r="L24" i="54"/>
  <c r="C17" i="56" s="1"/>
  <c r="C40" s="1"/>
  <c r="C38"/>
  <c r="L37" i="54"/>
  <c r="C20" i="56" s="1"/>
  <c r="C43" s="1"/>
  <c r="L43" i="54"/>
  <c r="C21" i="56" s="1"/>
  <c r="C44" s="1"/>
  <c r="CO41" i="54"/>
  <c r="CY41"/>
  <c r="CZ41" s="1"/>
  <c r="L32"/>
  <c r="C19" i="56" s="1"/>
  <c r="C42" s="1"/>
  <c r="M36" i="54"/>
  <c r="M37" s="1"/>
  <c r="AJ36"/>
  <c r="BH36"/>
  <c r="BN36"/>
  <c r="R36"/>
  <c r="AV36"/>
  <c r="BB36"/>
  <c r="AD36"/>
  <c r="BT36"/>
  <c r="AP36"/>
  <c r="X36"/>
  <c r="CU39"/>
  <c r="CF36"/>
  <c r="CL39"/>
  <c r="CQ39"/>
  <c r="CQ43" s="1"/>
  <c r="AP39"/>
  <c r="CS39"/>
  <c r="CY39" s="1"/>
  <c r="CZ39" s="1"/>
  <c r="AD39"/>
  <c r="X39"/>
  <c r="BB39"/>
  <c r="BN39"/>
  <c r="BH39"/>
  <c r="AJ39"/>
  <c r="BT39"/>
  <c r="AV39"/>
  <c r="CF39"/>
  <c r="R39"/>
  <c r="BZ39"/>
  <c r="BE15"/>
  <c r="CP15"/>
  <c r="CQ15" s="1"/>
  <c r="CQ19" s="1"/>
  <c r="H15"/>
  <c r="CU15" s="1"/>
  <c r="CC15"/>
  <c r="AY15"/>
  <c r="AA15"/>
  <c r="AG15"/>
  <c r="L15"/>
  <c r="L19" s="1"/>
  <c r="AM15"/>
  <c r="AS15"/>
  <c r="O15"/>
  <c r="BK15"/>
  <c r="BQ15"/>
  <c r="BW15"/>
  <c r="CI15"/>
  <c r="U15"/>
  <c r="M41"/>
  <c r="M43" s="1"/>
  <c r="AP41"/>
  <c r="R41"/>
  <c r="X41"/>
  <c r="I16"/>
  <c r="BZ16" s="1"/>
  <c r="AV41"/>
  <c r="BB41"/>
  <c r="BH41"/>
  <c r="BN41"/>
  <c r="BT41"/>
  <c r="BZ41"/>
  <c r="N41"/>
  <c r="CU16"/>
  <c r="AD41"/>
  <c r="CS16"/>
  <c r="CT16" s="1"/>
  <c r="CF41"/>
  <c r="AJ23"/>
  <c r="X23"/>
  <c r="AX37"/>
  <c r="H26"/>
  <c r="R26" s="1"/>
  <c r="J23"/>
  <c r="CL23" s="1"/>
  <c r="BH23"/>
  <c r="BT23"/>
  <c r="CY36"/>
  <c r="CZ36" s="1"/>
  <c r="CF23"/>
  <c r="CU23"/>
  <c r="CR36"/>
  <c r="BB23"/>
  <c r="CS23"/>
  <c r="CR23" s="1"/>
  <c r="BN23"/>
  <c r="AV23"/>
  <c r="BZ23"/>
  <c r="R23"/>
  <c r="BZ45"/>
  <c r="AV45"/>
  <c r="AJ45"/>
  <c r="AP23"/>
  <c r="CE37"/>
  <c r="N36"/>
  <c r="CF27"/>
  <c r="BH27"/>
  <c r="J27"/>
  <c r="AJ27"/>
  <c r="BN27"/>
  <c r="BT27"/>
  <c r="R27"/>
  <c r="X27"/>
  <c r="BB27"/>
  <c r="AP27"/>
  <c r="CU27"/>
  <c r="AD27"/>
  <c r="AV27"/>
  <c r="CS27"/>
  <c r="BZ27"/>
  <c r="AF37"/>
  <c r="BM37"/>
  <c r="BS37"/>
  <c r="AO37"/>
  <c r="BD37"/>
  <c r="T37"/>
  <c r="BY37"/>
  <c r="W37"/>
  <c r="Z37"/>
  <c r="AC37"/>
  <c r="AF28"/>
  <c r="AC24"/>
  <c r="W28"/>
  <c r="AL37"/>
  <c r="CH37"/>
  <c r="M28"/>
  <c r="CN37"/>
  <c r="CK37"/>
  <c r="AI37"/>
  <c r="Z28"/>
  <c r="BY32"/>
  <c r="CW37"/>
  <c r="E22" i="58"/>
  <c r="BV37" i="54"/>
  <c r="BV28"/>
  <c r="CB28"/>
  <c r="AL19"/>
  <c r="CQ37"/>
  <c r="CB37"/>
  <c r="AU24"/>
  <c r="E22" i="31"/>
  <c r="BG37" i="54"/>
  <c r="BG19"/>
  <c r="BA37"/>
  <c r="BJ37"/>
  <c r="AU37"/>
  <c r="T28"/>
  <c r="AR37"/>
  <c r="Z19"/>
  <c r="BP37"/>
  <c r="BG28"/>
  <c r="CW32"/>
  <c r="Q37"/>
  <c r="CK32"/>
  <c r="AI28"/>
  <c r="E22" i="64"/>
  <c r="E22" i="67"/>
  <c r="BD28" i="54"/>
  <c r="BV19"/>
  <c r="Z32"/>
  <c r="E22" i="61"/>
  <c r="E22" i="62"/>
  <c r="E22" i="37"/>
  <c r="AO19" i="54"/>
  <c r="M24"/>
  <c r="E22" i="35"/>
  <c r="E22" i="36"/>
  <c r="E22" i="34"/>
  <c r="E22" i="32"/>
  <c r="AC19" i="54"/>
  <c r="BJ28"/>
  <c r="BP19"/>
  <c r="W32"/>
  <c r="Q19"/>
  <c r="BG43"/>
  <c r="E22" i="40"/>
  <c r="AU19" i="54"/>
  <c r="CN28"/>
  <c r="E22" i="30"/>
  <c r="CF45" i="54"/>
  <c r="X45"/>
  <c r="CH28"/>
  <c r="BV24"/>
  <c r="Z24"/>
  <c r="BJ24"/>
  <c r="BM24"/>
  <c r="CQ24"/>
  <c r="E22" i="27"/>
  <c r="AU28" i="54"/>
  <c r="BA28"/>
  <c r="CH43"/>
  <c r="E22" i="66"/>
  <c r="AR28" i="54"/>
  <c r="E22" i="63"/>
  <c r="N45" i="54"/>
  <c r="N46" s="1"/>
  <c r="CQ26"/>
  <c r="CQ28" s="1"/>
  <c r="BS43"/>
  <c r="BY19"/>
  <c r="Q28"/>
  <c r="BY24"/>
  <c r="AX28"/>
  <c r="E22" i="33"/>
  <c r="M45" i="54"/>
  <c r="M46" s="1"/>
  <c r="N21"/>
  <c r="BP28"/>
  <c r="Z43"/>
  <c r="AO24"/>
  <c r="E22" i="69"/>
  <c r="E22" i="60"/>
  <c r="E22" i="65"/>
  <c r="E22" i="39"/>
  <c r="E22" i="38"/>
  <c r="E22" i="68"/>
  <c r="E22" i="59"/>
  <c r="BM32" i="54"/>
  <c r="T32"/>
  <c r="AR19"/>
  <c r="CE32"/>
  <c r="AF32"/>
  <c r="CX13"/>
  <c r="CX45"/>
  <c r="AP45"/>
  <c r="BT45"/>
  <c r="R45"/>
  <c r="BN45"/>
  <c r="BH45"/>
  <c r="T43"/>
  <c r="CE43"/>
  <c r="AR43"/>
  <c r="BA43"/>
  <c r="AX32"/>
  <c r="AI19"/>
  <c r="CK43"/>
  <c r="CW43"/>
  <c r="AX43"/>
  <c r="BD24"/>
  <c r="AI24"/>
  <c r="CN24"/>
  <c r="CH24"/>
  <c r="T24"/>
  <c r="CB24"/>
  <c r="AL24"/>
  <c r="CE24"/>
  <c r="BD19"/>
  <c r="CB32"/>
  <c r="CH19"/>
  <c r="AF19"/>
  <c r="BM19"/>
  <c r="BJ19"/>
  <c r="CN19"/>
  <c r="CK19"/>
  <c r="BJ32"/>
  <c r="BP32"/>
  <c r="AL43"/>
  <c r="BY43"/>
  <c r="AU43"/>
  <c r="BP43"/>
  <c r="AF43"/>
  <c r="BJ43"/>
  <c r="AO32"/>
  <c r="AX24"/>
  <c r="BD32"/>
  <c r="BA32"/>
  <c r="BM43"/>
  <c r="R30"/>
  <c r="X30"/>
  <c r="J30"/>
  <c r="BH30"/>
  <c r="AJ30"/>
  <c r="CS30"/>
  <c r="CU30"/>
  <c r="BB30"/>
  <c r="AD30"/>
  <c r="AV30"/>
  <c r="AP30"/>
  <c r="CF30"/>
  <c r="BT30"/>
  <c r="BN30"/>
  <c r="BZ30"/>
  <c r="J35"/>
  <c r="CS35"/>
  <c r="AP35"/>
  <c r="BH35"/>
  <c r="X35"/>
  <c r="BN35"/>
  <c r="AV35"/>
  <c r="CF35"/>
  <c r="AJ35"/>
  <c r="AD35"/>
  <c r="BB35"/>
  <c r="R35"/>
  <c r="BZ35"/>
  <c r="CU35"/>
  <c r="BT35"/>
  <c r="BN34"/>
  <c r="BT34"/>
  <c r="BH34"/>
  <c r="AV34"/>
  <c r="X34"/>
  <c r="AD34"/>
  <c r="CF34"/>
  <c r="R34"/>
  <c r="AJ34"/>
  <c r="BZ34"/>
  <c r="AP34"/>
  <c r="BB34"/>
  <c r="CS34"/>
  <c r="J34"/>
  <c r="CU34"/>
  <c r="CS42"/>
  <c r="CU42"/>
  <c r="BB42"/>
  <c r="AJ42"/>
  <c r="BZ42"/>
  <c r="BT42"/>
  <c r="AD42"/>
  <c r="R42"/>
  <c r="CF42"/>
  <c r="J42"/>
  <c r="AV42"/>
  <c r="AP42"/>
  <c r="X42"/>
  <c r="BN42"/>
  <c r="BH42"/>
  <c r="CN32"/>
  <c r="CE19"/>
  <c r="BS19"/>
  <c r="AC32"/>
  <c r="CH32"/>
  <c r="AR32"/>
  <c r="BG32"/>
  <c r="AX19"/>
  <c r="AL28"/>
  <c r="BD43"/>
  <c r="W43"/>
  <c r="BS24"/>
  <c r="J31"/>
  <c r="BN31"/>
  <c r="AP31"/>
  <c r="BB31"/>
  <c r="R31"/>
  <c r="AD31"/>
  <c r="BZ31"/>
  <c r="CF31"/>
  <c r="BH31"/>
  <c r="AJ31"/>
  <c r="BT31"/>
  <c r="AV31"/>
  <c r="CS31"/>
  <c r="X31"/>
  <c r="CU31"/>
  <c r="BB40"/>
  <c r="BZ40"/>
  <c r="R40"/>
  <c r="CS40"/>
  <c r="AJ40"/>
  <c r="BN40"/>
  <c r="CF40"/>
  <c r="J40"/>
  <c r="AD40"/>
  <c r="X40"/>
  <c r="CU40"/>
  <c r="BT40"/>
  <c r="BH40"/>
  <c r="AP40"/>
  <c r="AV40"/>
  <c r="BB14"/>
  <c r="CU14"/>
  <c r="BT14"/>
  <c r="AJ14"/>
  <c r="AV14"/>
  <c r="R14"/>
  <c r="CS14"/>
  <c r="J14"/>
  <c r="X14"/>
  <c r="BZ14"/>
  <c r="AD14"/>
  <c r="BN14"/>
  <c r="AP14"/>
  <c r="BH14"/>
  <c r="CF14"/>
  <c r="CT21"/>
  <c r="CR21"/>
  <c r="CL16"/>
  <c r="N16"/>
  <c r="BB45"/>
  <c r="BA24"/>
  <c r="BP24"/>
  <c r="W24"/>
  <c r="CB19"/>
  <c r="T19"/>
  <c r="BA19"/>
  <c r="AO28"/>
  <c r="CW28"/>
  <c r="CK28"/>
  <c r="BM28"/>
  <c r="CE28"/>
  <c r="BY28"/>
  <c r="BS28"/>
  <c r="AC28"/>
  <c r="W19"/>
  <c r="CW19"/>
  <c r="Q32"/>
  <c r="AI32"/>
  <c r="AU32"/>
  <c r="BV32"/>
  <c r="AL32"/>
  <c r="BS32"/>
  <c r="CB43"/>
  <c r="AC43"/>
  <c r="BV43"/>
  <c r="AO43"/>
  <c r="Q43"/>
  <c r="CN43"/>
  <c r="Q24"/>
  <c r="BG24"/>
  <c r="AR24"/>
  <c r="CW24"/>
  <c r="AF24"/>
  <c r="CK24"/>
  <c r="AI43"/>
  <c r="I9" i="62"/>
  <c r="I9" i="33"/>
  <c r="CS22" i="54"/>
  <c r="BB22"/>
  <c r="CU22"/>
  <c r="X22"/>
  <c r="BT22"/>
  <c r="BN22"/>
  <c r="CF22"/>
  <c r="AP22"/>
  <c r="BZ22"/>
  <c r="AJ22"/>
  <c r="AD22"/>
  <c r="AV22"/>
  <c r="R22"/>
  <c r="BH22"/>
  <c r="J22"/>
  <c r="CX21"/>
  <c r="CZ21"/>
  <c r="W47" l="1"/>
  <c r="E26" i="30" s="1"/>
  <c r="Q47" i="54"/>
  <c r="U40" i="56"/>
  <c r="G40"/>
  <c r="S40"/>
  <c r="W40"/>
  <c r="K40"/>
  <c r="I40"/>
  <c r="O40"/>
  <c r="M40"/>
  <c r="Q40"/>
  <c r="Y40"/>
  <c r="E40"/>
  <c r="S45"/>
  <c r="K45"/>
  <c r="U45"/>
  <c r="W45"/>
  <c r="Y45"/>
  <c r="G45"/>
  <c r="I45"/>
  <c r="E45"/>
  <c r="O45"/>
  <c r="Q45"/>
  <c r="M45"/>
  <c r="Y43"/>
  <c r="K43"/>
  <c r="S43"/>
  <c r="G43"/>
  <c r="I43"/>
  <c r="O43"/>
  <c r="Q43"/>
  <c r="M43"/>
  <c r="U43"/>
  <c r="W43"/>
  <c r="E43"/>
  <c r="M42"/>
  <c r="W42"/>
  <c r="G42"/>
  <c r="O42"/>
  <c r="Y42"/>
  <c r="U42"/>
  <c r="E42"/>
  <c r="I42"/>
  <c r="K42"/>
  <c r="Q42"/>
  <c r="S42"/>
  <c r="U38"/>
  <c r="K38"/>
  <c r="Y38"/>
  <c r="S38"/>
  <c r="G38"/>
  <c r="W38"/>
  <c r="M38"/>
  <c r="O38"/>
  <c r="E38"/>
  <c r="I38"/>
  <c r="Q38"/>
  <c r="W44"/>
  <c r="U44"/>
  <c r="E44"/>
  <c r="Y44"/>
  <c r="K44"/>
  <c r="I44"/>
  <c r="M44"/>
  <c r="O44"/>
  <c r="G44"/>
  <c r="S44"/>
  <c r="Q44"/>
  <c r="K37"/>
  <c r="U37"/>
  <c r="I37"/>
  <c r="G37"/>
  <c r="Y37"/>
  <c r="W37"/>
  <c r="E37"/>
  <c r="S37"/>
  <c r="Q37"/>
  <c r="O37"/>
  <c r="M37"/>
  <c r="CK47" i="54"/>
  <c r="K13" i="8" s="1"/>
  <c r="K16" s="1"/>
  <c r="CX41" i="54"/>
  <c r="U22" i="56"/>
  <c r="G22"/>
  <c r="Q22"/>
  <c r="I22"/>
  <c r="E22"/>
  <c r="Y22"/>
  <c r="S22"/>
  <c r="M22"/>
  <c r="O22"/>
  <c r="K22"/>
  <c r="W22"/>
  <c r="C16"/>
  <c r="L47" i="54"/>
  <c r="C13" i="8" s="1"/>
  <c r="CQ32" i="54"/>
  <c r="R15"/>
  <c r="CR39"/>
  <c r="CX39"/>
  <c r="CT39"/>
  <c r="U21" i="56"/>
  <c r="O17"/>
  <c r="G19"/>
  <c r="Y20"/>
  <c r="CS15" i="54"/>
  <c r="CY15" s="1"/>
  <c r="J15"/>
  <c r="CL15" s="1"/>
  <c r="CO15"/>
  <c r="AJ15"/>
  <c r="BB15"/>
  <c r="BH15"/>
  <c r="BT15"/>
  <c r="AD15"/>
  <c r="CF15"/>
  <c r="BZ15"/>
  <c r="AV15"/>
  <c r="BN15"/>
  <c r="X15"/>
  <c r="AP15"/>
  <c r="AP16"/>
  <c r="BT16"/>
  <c r="BH16"/>
  <c r="AJ16"/>
  <c r="R16"/>
  <c r="BB16"/>
  <c r="AD16"/>
  <c r="CF16"/>
  <c r="AV16"/>
  <c r="M16"/>
  <c r="M19" s="1"/>
  <c r="BN16"/>
  <c r="X16"/>
  <c r="CU26"/>
  <c r="CR16"/>
  <c r="CY16"/>
  <c r="CX16" s="1"/>
  <c r="J26"/>
  <c r="CL26" s="1"/>
  <c r="AD26"/>
  <c r="BB26"/>
  <c r="AV26"/>
  <c r="BN26"/>
  <c r="AJ26"/>
  <c r="BH26"/>
  <c r="CX36"/>
  <c r="AP26"/>
  <c r="BT26"/>
  <c r="CY23"/>
  <c r="CZ23" s="1"/>
  <c r="X26"/>
  <c r="CT23"/>
  <c r="CF26"/>
  <c r="CS26"/>
  <c r="CR26" s="1"/>
  <c r="BZ26"/>
  <c r="N23"/>
  <c r="CR27"/>
  <c r="CY27"/>
  <c r="CT27"/>
  <c r="CL27"/>
  <c r="N27"/>
  <c r="E23" i="59"/>
  <c r="E23" i="65"/>
  <c r="E25" i="38"/>
  <c r="E25" i="69"/>
  <c r="E23" i="63"/>
  <c r="E23" i="39"/>
  <c r="G22" i="27"/>
  <c r="G22" i="59" s="1"/>
  <c r="G22" i="58"/>
  <c r="E25"/>
  <c r="E25" i="62"/>
  <c r="E25" i="66"/>
  <c r="E25" i="59"/>
  <c r="E25" i="32"/>
  <c r="BV47" i="54"/>
  <c r="E26" i="67" s="1"/>
  <c r="E25" i="63"/>
  <c r="E25" i="37"/>
  <c r="E25" i="65"/>
  <c r="E24" i="37"/>
  <c r="E25" i="35"/>
  <c r="E25" i="68"/>
  <c r="E25" i="60"/>
  <c r="E25" i="40"/>
  <c r="E25" i="67"/>
  <c r="E25" i="31"/>
  <c r="E25" i="30"/>
  <c r="E25" i="64"/>
  <c r="Z47" i="54"/>
  <c r="E26" i="59" s="1"/>
  <c r="E25" i="27"/>
  <c r="E23" i="62"/>
  <c r="E23" i="69"/>
  <c r="E25" i="36"/>
  <c r="E25" i="39"/>
  <c r="E23" i="67"/>
  <c r="U16" i="43"/>
  <c r="K16"/>
  <c r="M16"/>
  <c r="I16"/>
  <c r="G16"/>
  <c r="Y16"/>
  <c r="E16"/>
  <c r="W16"/>
  <c r="Q16"/>
  <c r="S16"/>
  <c r="E25" i="33"/>
  <c r="E25" i="61"/>
  <c r="E25" i="34"/>
  <c r="AR47" i="54"/>
  <c r="E26" i="62" s="1"/>
  <c r="CH47" i="54"/>
  <c r="E26" i="69" s="1"/>
  <c r="AF47" i="54"/>
  <c r="E26" i="60" s="1"/>
  <c r="BD47" i="54"/>
  <c r="E26" i="64" s="1"/>
  <c r="AX47" i="54"/>
  <c r="E26" i="63" s="1"/>
  <c r="E23" i="61"/>
  <c r="E23" i="27"/>
  <c r="BP47" i="54"/>
  <c r="E26" i="66" s="1"/>
  <c r="E24" i="68"/>
  <c r="BY47" i="54"/>
  <c r="E26" i="39" s="1"/>
  <c r="E24" i="67"/>
  <c r="E23" i="60"/>
  <c r="E23" i="32"/>
  <c r="E23" i="40"/>
  <c r="E23" i="36"/>
  <c r="E23" i="31"/>
  <c r="E23" i="35"/>
  <c r="E23" i="33"/>
  <c r="E23" i="37"/>
  <c r="E23" i="66"/>
  <c r="E23" i="68"/>
  <c r="E23" i="30"/>
  <c r="E23" i="58"/>
  <c r="E23" i="64"/>
  <c r="E23" i="38"/>
  <c r="E23" i="34"/>
  <c r="E24" i="32"/>
  <c r="E24" i="39"/>
  <c r="E24" i="36"/>
  <c r="E24" i="30"/>
  <c r="E24" i="27"/>
  <c r="E24" i="34"/>
  <c r="E24" i="33"/>
  <c r="CE47" i="54"/>
  <c r="E26" i="40" s="1"/>
  <c r="AI47" i="54"/>
  <c r="E26" i="32" s="1"/>
  <c r="AC47" i="54"/>
  <c r="E26" i="31" s="1"/>
  <c r="CW47" i="54"/>
  <c r="BM47"/>
  <c r="E26" i="37" s="1"/>
  <c r="E24" i="58"/>
  <c r="AU47" i="54"/>
  <c r="E26" i="34" s="1"/>
  <c r="CR14" i="54"/>
  <c r="CT14"/>
  <c r="CY14"/>
  <c r="CL40"/>
  <c r="N40"/>
  <c r="CR40"/>
  <c r="CT40"/>
  <c r="CY40"/>
  <c r="N42"/>
  <c r="CL42"/>
  <c r="CT34"/>
  <c r="CR34"/>
  <c r="CY34"/>
  <c r="CT35"/>
  <c r="CR35"/>
  <c r="CY35"/>
  <c r="CL30"/>
  <c r="N30"/>
  <c r="E24" i="66"/>
  <c r="BG47" i="54"/>
  <c r="E26" i="36" s="1"/>
  <c r="AL47" i="54"/>
  <c r="E26" i="61" s="1"/>
  <c r="BS47" i="54"/>
  <c r="E26" i="38" s="1"/>
  <c r="AO47" i="54"/>
  <c r="E26" i="33" s="1"/>
  <c r="N14" i="54"/>
  <c r="CL14"/>
  <c r="CR31"/>
  <c r="CT31"/>
  <c r="CY31"/>
  <c r="CL31"/>
  <c r="N31"/>
  <c r="CT42"/>
  <c r="CR42"/>
  <c r="CY42"/>
  <c r="N34"/>
  <c r="CL34"/>
  <c r="N35"/>
  <c r="CL35"/>
  <c r="CR30"/>
  <c r="CY30"/>
  <c r="CT30"/>
  <c r="E24" i="40"/>
  <c r="E24" i="69"/>
  <c r="E24" i="59"/>
  <c r="E24" i="61"/>
  <c r="E24" i="65"/>
  <c r="E24" i="60"/>
  <c r="E24" i="38"/>
  <c r="T47" i="54"/>
  <c r="E26" i="58" s="1"/>
  <c r="CB47" i="54"/>
  <c r="E26" i="68" s="1"/>
  <c r="CN47" i="54"/>
  <c r="BA47"/>
  <c r="BJ47"/>
  <c r="E26" i="65" s="1"/>
  <c r="C17" i="43"/>
  <c r="E24" i="64"/>
  <c r="E24" i="63"/>
  <c r="E24" i="35"/>
  <c r="E24" i="31"/>
  <c r="E24" i="62"/>
  <c r="E14" i="8"/>
  <c r="Y18" i="56"/>
  <c r="O18"/>
  <c r="K18"/>
  <c r="G18"/>
  <c r="U18"/>
  <c r="I18"/>
  <c r="Q18"/>
  <c r="M18"/>
  <c r="E18"/>
  <c r="W18"/>
  <c r="S18"/>
  <c r="CL22" i="54"/>
  <c r="N22"/>
  <c r="CT22"/>
  <c r="CR22"/>
  <c r="CY22"/>
  <c r="I9" i="63"/>
  <c r="I9" i="34"/>
  <c r="D37" i="43" l="1"/>
  <c r="D38" s="1"/>
  <c r="H38"/>
  <c r="H39" s="1"/>
  <c r="Z38"/>
  <c r="P38"/>
  <c r="J38"/>
  <c r="L38"/>
  <c r="R38"/>
  <c r="R39" s="1"/>
  <c r="N38"/>
  <c r="V38"/>
  <c r="T38"/>
  <c r="F38"/>
  <c r="X38"/>
  <c r="E26" i="35"/>
  <c r="I13" i="8"/>
  <c r="I16" s="1"/>
  <c r="C16"/>
  <c r="L16" s="1"/>
  <c r="M13"/>
  <c r="L13"/>
  <c r="N13" s="1"/>
  <c r="C23" i="56"/>
  <c r="C39"/>
  <c r="Y16"/>
  <c r="S16"/>
  <c r="K16"/>
  <c r="M16"/>
  <c r="O16"/>
  <c r="Q16"/>
  <c r="W16"/>
  <c r="U16"/>
  <c r="I16"/>
  <c r="M32" i="54"/>
  <c r="CQ47"/>
  <c r="M21" i="56"/>
  <c r="G20"/>
  <c r="G21"/>
  <c r="O21"/>
  <c r="N15" i="54"/>
  <c r="N19" s="1"/>
  <c r="W21" i="56"/>
  <c r="E21"/>
  <c r="K21"/>
  <c r="S21"/>
  <c r="Q21"/>
  <c r="Y21"/>
  <c r="I21"/>
  <c r="M17"/>
  <c r="W20"/>
  <c r="U20"/>
  <c r="I20"/>
  <c r="O20"/>
  <c r="E17"/>
  <c r="W19"/>
  <c r="W17"/>
  <c r="U19"/>
  <c r="I17"/>
  <c r="S17"/>
  <c r="O19"/>
  <c r="E19"/>
  <c r="Y19"/>
  <c r="K19"/>
  <c r="M19"/>
  <c r="I19"/>
  <c r="S19"/>
  <c r="Q19"/>
  <c r="G17"/>
  <c r="CR15" i="54"/>
  <c r="Y17" i="56"/>
  <c r="K17"/>
  <c r="Q20"/>
  <c r="M20"/>
  <c r="Q17"/>
  <c r="CT15" i="54"/>
  <c r="CT19" s="1"/>
  <c r="U17" i="56"/>
  <c r="S20"/>
  <c r="E20"/>
  <c r="K20"/>
  <c r="CZ16" i="54"/>
  <c r="N26"/>
  <c r="N28" s="1"/>
  <c r="CT26"/>
  <c r="CT28" s="1"/>
  <c r="CY26"/>
  <c r="CZ26" s="1"/>
  <c r="CX23"/>
  <c r="CT24"/>
  <c r="N24"/>
  <c r="CZ27"/>
  <c r="CX27"/>
  <c r="E28" i="63"/>
  <c r="C31" s="1"/>
  <c r="E28" i="68"/>
  <c r="C31" s="1"/>
  <c r="G25" i="27"/>
  <c r="G25" i="30" s="1"/>
  <c r="G25" i="31" s="1"/>
  <c r="G22" i="30"/>
  <c r="G22" i="31" s="1"/>
  <c r="G14" i="8"/>
  <c r="K23" i="32"/>
  <c r="L23" s="1"/>
  <c r="G25" i="58"/>
  <c r="E28" i="36"/>
  <c r="C30" s="1"/>
  <c r="M25" i="30"/>
  <c r="N25" s="1"/>
  <c r="M25" i="60"/>
  <c r="N25" s="1"/>
  <c r="M25" i="36"/>
  <c r="N25" s="1"/>
  <c r="E28" i="69"/>
  <c r="C31" s="1"/>
  <c r="E28" i="34"/>
  <c r="C30" s="1"/>
  <c r="E28" i="66"/>
  <c r="C31" s="1"/>
  <c r="E28" i="38"/>
  <c r="C30" s="1"/>
  <c r="E28" i="60"/>
  <c r="C31" s="1"/>
  <c r="E28" i="30"/>
  <c r="C30" s="1"/>
  <c r="E28" i="62"/>
  <c r="C31" s="1"/>
  <c r="N37" i="54"/>
  <c r="K23" i="34"/>
  <c r="L23" s="1"/>
  <c r="E28" i="67"/>
  <c r="C31" s="1"/>
  <c r="M25" i="32"/>
  <c r="N25" s="1"/>
  <c r="M25" i="62"/>
  <c r="N25" s="1"/>
  <c r="M25" i="66"/>
  <c r="N25" s="1"/>
  <c r="M25" i="59"/>
  <c r="N25" s="1"/>
  <c r="M25" i="69"/>
  <c r="N25" s="1"/>
  <c r="M25" i="31"/>
  <c r="N25" s="1"/>
  <c r="M25" i="61"/>
  <c r="N25" s="1"/>
  <c r="M25" i="38"/>
  <c r="N25" s="1"/>
  <c r="K23" i="31"/>
  <c r="L23" s="1"/>
  <c r="K23" i="60"/>
  <c r="L23" s="1"/>
  <c r="M25" i="58"/>
  <c r="N25" s="1"/>
  <c r="M25" i="39"/>
  <c r="N25" s="1"/>
  <c r="M25" i="34"/>
  <c r="N25" s="1"/>
  <c r="E28" i="59"/>
  <c r="C31" s="1"/>
  <c r="E28" i="39"/>
  <c r="C30" s="1"/>
  <c r="K23"/>
  <c r="L23" s="1"/>
  <c r="K23" i="65"/>
  <c r="L23" s="1"/>
  <c r="K23" i="68"/>
  <c r="L23" s="1"/>
  <c r="M25" i="65"/>
  <c r="N25" s="1"/>
  <c r="K23" i="64"/>
  <c r="L23" s="1"/>
  <c r="M25" i="33"/>
  <c r="N25" s="1"/>
  <c r="M25" i="63"/>
  <c r="N25" s="1"/>
  <c r="M25" i="64"/>
  <c r="N25" s="1"/>
  <c r="K23" i="37"/>
  <c r="L23" s="1"/>
  <c r="K23" i="30"/>
  <c r="L23" s="1"/>
  <c r="M25" i="27"/>
  <c r="N25" s="1"/>
  <c r="K23" i="67"/>
  <c r="L23" s="1"/>
  <c r="M25" i="68"/>
  <c r="N25" s="1"/>
  <c r="M25" i="40"/>
  <c r="N25" s="1"/>
  <c r="M25" i="67"/>
  <c r="N25" s="1"/>
  <c r="E28" i="35"/>
  <c r="C30" s="1"/>
  <c r="E28" i="64"/>
  <c r="C31" s="1"/>
  <c r="K23" i="63"/>
  <c r="L23" s="1"/>
  <c r="M25" i="35"/>
  <c r="N25" s="1"/>
  <c r="M25" i="37"/>
  <c r="N25" s="1"/>
  <c r="E28" i="31"/>
  <c r="C30" s="1"/>
  <c r="C32" s="1"/>
  <c r="K23" i="36"/>
  <c r="L23" s="1"/>
  <c r="E28" i="32"/>
  <c r="C30" s="1"/>
  <c r="C32" s="1"/>
  <c r="K23" i="35"/>
  <c r="L23" s="1"/>
  <c r="K23" i="69"/>
  <c r="L23" s="1"/>
  <c r="K23" i="40"/>
  <c r="L23" s="1"/>
  <c r="K23" i="27"/>
  <c r="L23" s="1"/>
  <c r="K23" i="58"/>
  <c r="L23" s="1"/>
  <c r="K23" i="59"/>
  <c r="L23" s="1"/>
  <c r="K23" i="62"/>
  <c r="L23" s="1"/>
  <c r="K23" i="33"/>
  <c r="L23" s="1"/>
  <c r="K23" i="66"/>
  <c r="L23" s="1"/>
  <c r="K23" i="38"/>
  <c r="L23" s="1"/>
  <c r="K23" i="61"/>
  <c r="L23" s="1"/>
  <c r="E28"/>
  <c r="C31" s="1"/>
  <c r="C32" s="1"/>
  <c r="E28" i="65"/>
  <c r="C31" s="1"/>
  <c r="C32" s="1"/>
  <c r="E28" i="33"/>
  <c r="C30" s="1"/>
  <c r="C32" s="1"/>
  <c r="G24" i="58"/>
  <c r="E28" i="40"/>
  <c r="C30" s="1"/>
  <c r="E28" i="37"/>
  <c r="C30" s="1"/>
  <c r="G23" i="27"/>
  <c r="G23" i="59" s="1"/>
  <c r="G23" i="58"/>
  <c r="G24" i="27"/>
  <c r="E28" i="58"/>
  <c r="C31" s="1"/>
  <c r="C33" s="1"/>
  <c r="M23" i="40"/>
  <c r="M23" i="38"/>
  <c r="M23" i="68"/>
  <c r="M23" i="58"/>
  <c r="M23" i="33"/>
  <c r="M23" i="62"/>
  <c r="M23" i="37"/>
  <c r="M23" i="27"/>
  <c r="M23" i="36"/>
  <c r="M23" i="34"/>
  <c r="M23" i="64"/>
  <c r="M23" i="32"/>
  <c r="M23" i="35"/>
  <c r="M23" i="30"/>
  <c r="M23" i="59"/>
  <c r="M23" i="66"/>
  <c r="M23" i="65"/>
  <c r="M23" i="67"/>
  <c r="M23" i="63"/>
  <c r="M23" i="60"/>
  <c r="M23" i="39"/>
  <c r="M23" i="31"/>
  <c r="M23" i="69"/>
  <c r="M23" i="61"/>
  <c r="CT37" i="54"/>
  <c r="N43"/>
  <c r="CX30"/>
  <c r="CZ30"/>
  <c r="CZ42"/>
  <c r="CX42"/>
  <c r="CX15"/>
  <c r="CZ15"/>
  <c r="CZ31"/>
  <c r="CX31"/>
  <c r="G26" i="58"/>
  <c r="E26" i="27"/>
  <c r="G26"/>
  <c r="CZ35" i="54"/>
  <c r="CX35"/>
  <c r="CZ14"/>
  <c r="CX14"/>
  <c r="CT43"/>
  <c r="CZ34"/>
  <c r="CX34"/>
  <c r="CZ40"/>
  <c r="CX40"/>
  <c r="M24" i="27"/>
  <c r="K24" i="60"/>
  <c r="L24" s="1"/>
  <c r="K24" i="58"/>
  <c r="L24" s="1"/>
  <c r="K24" i="31"/>
  <c r="L24" s="1"/>
  <c r="K24" i="66"/>
  <c r="L24" s="1"/>
  <c r="K24" i="27"/>
  <c r="L24" s="1"/>
  <c r="K24" i="30"/>
  <c r="L24" s="1"/>
  <c r="K24" i="38"/>
  <c r="L24" s="1"/>
  <c r="K24" i="35"/>
  <c r="L24" s="1"/>
  <c r="K24" i="34"/>
  <c r="L24" s="1"/>
  <c r="K24" i="36"/>
  <c r="L24" s="1"/>
  <c r="K24" i="62"/>
  <c r="L24" s="1"/>
  <c r="K24" i="68"/>
  <c r="L24" s="1"/>
  <c r="K24" i="63"/>
  <c r="L24" s="1"/>
  <c r="K24" i="40"/>
  <c r="L24" s="1"/>
  <c r="K24" i="37"/>
  <c r="L24" s="1"/>
  <c r="K24" i="32"/>
  <c r="L24" s="1"/>
  <c r="K24" i="59"/>
  <c r="L24" s="1"/>
  <c r="K24" i="33"/>
  <c r="L24" s="1"/>
  <c r="K24" i="39"/>
  <c r="L24" s="1"/>
  <c r="K24" i="69"/>
  <c r="L24" s="1"/>
  <c r="K24" i="65"/>
  <c r="L24" s="1"/>
  <c r="K24" i="64"/>
  <c r="L24" s="1"/>
  <c r="K24" i="67"/>
  <c r="L24" s="1"/>
  <c r="K24" i="61"/>
  <c r="L24" s="1"/>
  <c r="U17" i="43"/>
  <c r="Q17"/>
  <c r="M17"/>
  <c r="E17"/>
  <c r="G17"/>
  <c r="I17"/>
  <c r="W17"/>
  <c r="O17"/>
  <c r="Y17"/>
  <c r="K17"/>
  <c r="S17"/>
  <c r="C25" i="62"/>
  <c r="C25" i="31"/>
  <c r="C25" i="65"/>
  <c r="C25" i="58"/>
  <c r="C25" i="64"/>
  <c r="C25" i="60"/>
  <c r="C25" i="30"/>
  <c r="C25" i="40"/>
  <c r="C25" i="38"/>
  <c r="C25" i="34"/>
  <c r="C25" i="35"/>
  <c r="C25" i="32"/>
  <c r="C25" i="27"/>
  <c r="C25" i="69"/>
  <c r="C25" i="36"/>
  <c r="C25" i="37"/>
  <c r="C25" i="33"/>
  <c r="C25" i="66"/>
  <c r="C25" i="39"/>
  <c r="C25" i="61"/>
  <c r="C25" i="67"/>
  <c r="C25" i="68"/>
  <c r="C25" i="59"/>
  <c r="C25" i="63"/>
  <c r="K25" i="69"/>
  <c r="L25" s="1"/>
  <c r="K25" i="39"/>
  <c r="L25" s="1"/>
  <c r="K25" i="34"/>
  <c r="L25" s="1"/>
  <c r="K25" i="60"/>
  <c r="L25" s="1"/>
  <c r="K25" i="68"/>
  <c r="L25" s="1"/>
  <c r="K25" i="66"/>
  <c r="L25" s="1"/>
  <c r="K25" i="27"/>
  <c r="L25" s="1"/>
  <c r="K25" i="37"/>
  <c r="L25" s="1"/>
  <c r="K25" i="36"/>
  <c r="L25" s="1"/>
  <c r="K25" i="31"/>
  <c r="L25" s="1"/>
  <c r="K25" i="35"/>
  <c r="L25" s="1"/>
  <c r="K25" i="62"/>
  <c r="L25" s="1"/>
  <c r="I9" i="35"/>
  <c r="I9" i="64"/>
  <c r="CZ22" i="54"/>
  <c r="CZ24" s="1"/>
  <c r="CX22"/>
  <c r="K25" i="65"/>
  <c r="L25" s="1"/>
  <c r="K25" i="30"/>
  <c r="L25" s="1"/>
  <c r="K25" i="61"/>
  <c r="L25" s="1"/>
  <c r="K25" i="40"/>
  <c r="L25" s="1"/>
  <c r="K25" i="58"/>
  <c r="L25" s="1"/>
  <c r="K25" i="64"/>
  <c r="L25" s="1"/>
  <c r="K25" i="32"/>
  <c r="L25" s="1"/>
  <c r="K25" i="38"/>
  <c r="L25" s="1"/>
  <c r="K25" i="33"/>
  <c r="L25" s="1"/>
  <c r="K25" i="59"/>
  <c r="L25" s="1"/>
  <c r="K25" i="67"/>
  <c r="L25" s="1"/>
  <c r="K25" i="63"/>
  <c r="L25" s="1"/>
  <c r="C34" i="33"/>
  <c r="C34" i="35"/>
  <c r="C34" i="34"/>
  <c r="C34" i="61"/>
  <c r="C34" i="40"/>
  <c r="C34" i="67"/>
  <c r="C34" i="36"/>
  <c r="C34" i="39"/>
  <c r="C34" i="66"/>
  <c r="C34" i="64"/>
  <c r="C34" i="65"/>
  <c r="C34" i="38"/>
  <c r="C34" i="59"/>
  <c r="C34" i="37"/>
  <c r="C34" i="32"/>
  <c r="C34" i="68"/>
  <c r="C34" i="31"/>
  <c r="C34" i="63"/>
  <c r="C34" i="30"/>
  <c r="C35" i="58"/>
  <c r="C34" i="69"/>
  <c r="C34" i="62"/>
  <c r="C34" i="60"/>
  <c r="J39" i="43" l="1"/>
  <c r="L39" s="1"/>
  <c r="N39" s="1"/>
  <c r="P39" s="1"/>
  <c r="T39"/>
  <c r="V39" s="1"/>
  <c r="X39" s="1"/>
  <c r="Z39" s="1"/>
  <c r="D13" i="8"/>
  <c r="J16"/>
  <c r="C6"/>
  <c r="D14"/>
  <c r="O13"/>
  <c r="P13" s="1"/>
  <c r="M16"/>
  <c r="N16" s="1"/>
  <c r="J13"/>
  <c r="CT32" i="54"/>
  <c r="CT47" s="1"/>
  <c r="D39" i="56"/>
  <c r="S39"/>
  <c r="S46" s="1"/>
  <c r="T46" s="1"/>
  <c r="K39"/>
  <c r="K46" s="1"/>
  <c r="L46" s="1"/>
  <c r="U39"/>
  <c r="U46" s="1"/>
  <c r="V46" s="1"/>
  <c r="Q39"/>
  <c r="Q46" s="1"/>
  <c r="O39"/>
  <c r="O46" s="1"/>
  <c r="Y39"/>
  <c r="Y46" s="1"/>
  <c r="Z46" s="1"/>
  <c r="W39"/>
  <c r="W46" s="1"/>
  <c r="X46" s="1"/>
  <c r="I39"/>
  <c r="I46" s="1"/>
  <c r="J46" s="1"/>
  <c r="G39"/>
  <c r="G46" s="1"/>
  <c r="H46" s="1"/>
  <c r="M39"/>
  <c r="M46" s="1"/>
  <c r="N46" s="1"/>
  <c r="E39"/>
  <c r="E46" s="1"/>
  <c r="C46"/>
  <c r="D36"/>
  <c r="D35"/>
  <c r="D41"/>
  <c r="D45"/>
  <c r="D40"/>
  <c r="D38"/>
  <c r="D44"/>
  <c r="D42"/>
  <c r="D37"/>
  <c r="D43"/>
  <c r="N32" i="54"/>
  <c r="N47" s="1"/>
  <c r="M47"/>
  <c r="E13" i="8" s="1"/>
  <c r="F13" s="1"/>
  <c r="D16" i="56"/>
  <c r="K23"/>
  <c r="L23" s="1"/>
  <c r="Y23"/>
  <c r="Z23" s="1"/>
  <c r="E23"/>
  <c r="E24" s="1"/>
  <c r="O23"/>
  <c r="W23"/>
  <c r="X23" s="1"/>
  <c r="I23"/>
  <c r="J23" s="1"/>
  <c r="S23"/>
  <c r="T23" s="1"/>
  <c r="Q23"/>
  <c r="R23" s="1"/>
  <c r="M23"/>
  <c r="N23" s="1"/>
  <c r="U23"/>
  <c r="V23" s="1"/>
  <c r="G23"/>
  <c r="H23" s="1"/>
  <c r="D17"/>
  <c r="D19"/>
  <c r="D21"/>
  <c r="D22"/>
  <c r="D20"/>
  <c r="D18"/>
  <c r="CX26" i="54"/>
  <c r="CZ28"/>
  <c r="C32" i="38"/>
  <c r="C32" i="62"/>
  <c r="C32" i="36"/>
  <c r="C32" i="39"/>
  <c r="C32" i="59"/>
  <c r="C32" i="35"/>
  <c r="C32" i="30"/>
  <c r="C32" i="34"/>
  <c r="C32" i="64"/>
  <c r="C32" i="67"/>
  <c r="C32" i="60"/>
  <c r="C32" i="68"/>
  <c r="C32" i="66"/>
  <c r="C32" i="69"/>
  <c r="C32" i="63"/>
  <c r="N23"/>
  <c r="N23" i="68"/>
  <c r="C23" i="32"/>
  <c r="N23" i="67"/>
  <c r="N23" i="34"/>
  <c r="N23" i="38"/>
  <c r="C23" i="34"/>
  <c r="N23" i="64"/>
  <c r="C23" i="65"/>
  <c r="C23" i="64"/>
  <c r="C23" i="36"/>
  <c r="N23" i="61"/>
  <c r="N23" i="66"/>
  <c r="N23" i="27"/>
  <c r="C23" i="69"/>
  <c r="C23" i="66"/>
  <c r="C23" i="35"/>
  <c r="N23" i="30"/>
  <c r="C23" i="60"/>
  <c r="C23" i="39"/>
  <c r="C23" i="62"/>
  <c r="C23" i="33"/>
  <c r="N23" i="31"/>
  <c r="N23" i="62"/>
  <c r="C23" i="27"/>
  <c r="I23" s="1"/>
  <c r="C23" i="37"/>
  <c r="C23" i="63"/>
  <c r="N23" i="65"/>
  <c r="N23" i="36"/>
  <c r="N23" i="40"/>
  <c r="C23" i="59"/>
  <c r="I23" s="1"/>
  <c r="C23" i="38"/>
  <c r="N23" i="69"/>
  <c r="N23" i="59"/>
  <c r="N23" i="37"/>
  <c r="C23" i="58"/>
  <c r="I23" s="1"/>
  <c r="C23" i="40"/>
  <c r="N23" i="39"/>
  <c r="N23" i="35"/>
  <c r="N23" i="33"/>
  <c r="C23" i="68"/>
  <c r="C23" i="61"/>
  <c r="C23" i="67"/>
  <c r="N23" i="60"/>
  <c r="N23" i="32"/>
  <c r="N23" i="58"/>
  <c r="C23" i="30"/>
  <c r="C23" i="31"/>
  <c r="G25" i="59"/>
  <c r="I25" s="1"/>
  <c r="C24" i="33"/>
  <c r="C24" i="40"/>
  <c r="C24" i="36"/>
  <c r="C24" i="35"/>
  <c r="C24" i="37"/>
  <c r="C24" i="59"/>
  <c r="C24" i="38"/>
  <c r="C24" i="69"/>
  <c r="C24" i="64"/>
  <c r="C24" i="65"/>
  <c r="C24" i="34"/>
  <c r="G22" i="60"/>
  <c r="C24" i="63"/>
  <c r="C24" i="58"/>
  <c r="I24" s="1"/>
  <c r="C24" i="61"/>
  <c r="C24" i="31"/>
  <c r="C24" i="32"/>
  <c r="C24" i="60"/>
  <c r="C24" i="68"/>
  <c r="C24" i="62"/>
  <c r="C24" i="66"/>
  <c r="N24" i="27"/>
  <c r="C24" i="67"/>
  <c r="C24" i="30"/>
  <c r="C24" i="27"/>
  <c r="I24" s="1"/>
  <c r="C24" i="39"/>
  <c r="G25" i="60"/>
  <c r="I25" s="1"/>
  <c r="C32" i="58"/>
  <c r="CZ43" i="54"/>
  <c r="CZ19"/>
  <c r="CZ37"/>
  <c r="G28" i="58"/>
  <c r="G23" i="30"/>
  <c r="C32" i="40"/>
  <c r="C32" i="37"/>
  <c r="G24" i="59"/>
  <c r="G24" i="30"/>
  <c r="M24" i="39"/>
  <c r="N24" s="1"/>
  <c r="M24" i="65"/>
  <c r="N24" s="1"/>
  <c r="M24" i="64"/>
  <c r="N24" s="1"/>
  <c r="M24" i="67"/>
  <c r="N24" s="1"/>
  <c r="M24" i="31"/>
  <c r="N24" s="1"/>
  <c r="M24" i="38"/>
  <c r="N24" s="1"/>
  <c r="M24" i="30"/>
  <c r="N24" s="1"/>
  <c r="M24" i="69"/>
  <c r="N24" s="1"/>
  <c r="M24" i="63"/>
  <c r="N24" s="1"/>
  <c r="M24" i="61"/>
  <c r="N24" s="1"/>
  <c r="M24" i="68"/>
  <c r="N24" s="1"/>
  <c r="M24" i="59"/>
  <c r="N24" s="1"/>
  <c r="M24" i="66"/>
  <c r="N24" s="1"/>
  <c r="M24" i="40"/>
  <c r="N24" s="1"/>
  <c r="M24" i="60"/>
  <c r="N24" s="1"/>
  <c r="M24" i="33"/>
  <c r="N24" s="1"/>
  <c r="M24" i="37"/>
  <c r="N24" s="1"/>
  <c r="M24" i="32"/>
  <c r="N24" s="1"/>
  <c r="M24" i="35"/>
  <c r="N24" s="1"/>
  <c r="M24" i="62"/>
  <c r="N24" s="1"/>
  <c r="M24" i="34"/>
  <c r="N24" s="1"/>
  <c r="M24" i="58"/>
  <c r="N24" s="1"/>
  <c r="M24" i="36"/>
  <c r="N24" s="1"/>
  <c r="E16" i="8"/>
  <c r="G28" i="27"/>
  <c r="G26" i="59"/>
  <c r="G26" i="30"/>
  <c r="K26" i="34"/>
  <c r="L26" s="1"/>
  <c r="K26" i="60"/>
  <c r="L26" s="1"/>
  <c r="K26" i="69"/>
  <c r="L26" s="1"/>
  <c r="K26" i="68"/>
  <c r="L26" s="1"/>
  <c r="K26" i="37"/>
  <c r="L26" s="1"/>
  <c r="K26" i="66"/>
  <c r="L26" s="1"/>
  <c r="K26" i="65"/>
  <c r="L26" s="1"/>
  <c r="K26" i="40"/>
  <c r="L26" s="1"/>
  <c r="K26" i="27"/>
  <c r="L26" s="1"/>
  <c r="K26" i="32"/>
  <c r="L26" s="1"/>
  <c r="K26" i="63"/>
  <c r="L26" s="1"/>
  <c r="K26" i="59"/>
  <c r="L26" s="1"/>
  <c r="K26" i="39"/>
  <c r="L26" s="1"/>
  <c r="K26" i="33"/>
  <c r="L26" s="1"/>
  <c r="K26" i="38"/>
  <c r="L26" s="1"/>
  <c r="K26" i="58"/>
  <c r="L26" s="1"/>
  <c r="K26" i="36"/>
  <c r="L26" s="1"/>
  <c r="E28" i="27"/>
  <c r="C30" s="1"/>
  <c r="C33" s="1"/>
  <c r="K26" i="62"/>
  <c r="L26" s="1"/>
  <c r="K26" i="61"/>
  <c r="L26" s="1"/>
  <c r="K26" i="67"/>
  <c r="L26" s="1"/>
  <c r="K26" i="64"/>
  <c r="L26" s="1"/>
  <c r="K26" i="30"/>
  <c r="L26" s="1"/>
  <c r="K26" i="31"/>
  <c r="L26" s="1"/>
  <c r="K26" i="35"/>
  <c r="L26" s="1"/>
  <c r="D16" i="43"/>
  <c r="E18"/>
  <c r="F17"/>
  <c r="F14" i="8"/>
  <c r="H14"/>
  <c r="L17" i="43"/>
  <c r="Z17"/>
  <c r="X17"/>
  <c r="H17"/>
  <c r="N17"/>
  <c r="V17"/>
  <c r="T17"/>
  <c r="P17"/>
  <c r="J17"/>
  <c r="R17"/>
  <c r="G22" i="61"/>
  <c r="G22" i="32"/>
  <c r="I9" i="36"/>
  <c r="I9" i="65"/>
  <c r="I25" i="58"/>
  <c r="I25" i="31"/>
  <c r="G25" i="32"/>
  <c r="G25" i="61"/>
  <c r="I25" i="27"/>
  <c r="I25" i="30"/>
  <c r="C35" i="27"/>
  <c r="D46" i="56" l="1"/>
  <c r="R46"/>
  <c r="R47" s="1"/>
  <c r="T47" s="1"/>
  <c r="V47" s="1"/>
  <c r="X47" s="1"/>
  <c r="Z47" s="1"/>
  <c r="Q47"/>
  <c r="S47" s="1"/>
  <c r="U47" s="1"/>
  <c r="W47" s="1"/>
  <c r="Y47" s="1"/>
  <c r="E47"/>
  <c r="G47" s="1"/>
  <c r="I47" s="1"/>
  <c r="K47" s="1"/>
  <c r="M47" s="1"/>
  <c r="O47" s="1"/>
  <c r="F46"/>
  <c r="F47" s="1"/>
  <c r="H47" s="1"/>
  <c r="J47" s="1"/>
  <c r="L47" s="1"/>
  <c r="N47" s="1"/>
  <c r="M26" i="60"/>
  <c r="N26" s="1"/>
  <c r="F23" i="56"/>
  <c r="F24" s="1"/>
  <c r="H24" s="1"/>
  <c r="J24" s="1"/>
  <c r="L24" s="1"/>
  <c r="N24" s="1"/>
  <c r="R24" s="1"/>
  <c r="T24" s="1"/>
  <c r="V24" s="1"/>
  <c r="X24" s="1"/>
  <c r="Z24" s="1"/>
  <c r="G24"/>
  <c r="I24" s="1"/>
  <c r="K24" s="1"/>
  <c r="M24" s="1"/>
  <c r="O24" s="1"/>
  <c r="Q24" s="1"/>
  <c r="S24" s="1"/>
  <c r="U24" s="1"/>
  <c r="W24" s="1"/>
  <c r="Y24" s="1"/>
  <c r="D23"/>
  <c r="M26" i="58"/>
  <c r="N26" s="1"/>
  <c r="M26" i="40"/>
  <c r="N26" s="1"/>
  <c r="M26" i="67"/>
  <c r="N26" s="1"/>
  <c r="M26" i="68"/>
  <c r="N26" s="1"/>
  <c r="I24" i="30"/>
  <c r="I24" i="59"/>
  <c r="M26" i="33"/>
  <c r="N26" s="1"/>
  <c r="M26" i="34"/>
  <c r="N26" s="1"/>
  <c r="M26" i="63"/>
  <c r="N26" s="1"/>
  <c r="G28" i="59"/>
  <c r="M26" i="32"/>
  <c r="N26" s="1"/>
  <c r="CZ32" i="54"/>
  <c r="CZ47" s="1"/>
  <c r="M26" i="65"/>
  <c r="N26" s="1"/>
  <c r="M26" i="66"/>
  <c r="N26" s="1"/>
  <c r="M26" i="62"/>
  <c r="N26" s="1"/>
  <c r="M26" i="69"/>
  <c r="N26" s="1"/>
  <c r="M26" i="37"/>
  <c r="N26" s="1"/>
  <c r="M26" i="64"/>
  <c r="N26" s="1"/>
  <c r="M26" i="27"/>
  <c r="N26" s="1"/>
  <c r="M26" i="59"/>
  <c r="N26" s="1"/>
  <c r="M26" i="36"/>
  <c r="N26" s="1"/>
  <c r="M26" i="30"/>
  <c r="N26" s="1"/>
  <c r="M26" i="61"/>
  <c r="N26" s="1"/>
  <c r="M26" i="31"/>
  <c r="N26" s="1"/>
  <c r="M26" i="35"/>
  <c r="N26" s="1"/>
  <c r="M26" i="38"/>
  <c r="N26" s="1"/>
  <c r="M26" i="39"/>
  <c r="N26" s="1"/>
  <c r="I23" i="30"/>
  <c r="G23" i="60"/>
  <c r="I23" s="1"/>
  <c r="G23" i="31"/>
  <c r="G24"/>
  <c r="G24" i="60"/>
  <c r="I24" s="1"/>
  <c r="G26"/>
  <c r="G28" i="30"/>
  <c r="G26" i="31"/>
  <c r="G18" i="43"/>
  <c r="I18" s="1"/>
  <c r="K18" s="1"/>
  <c r="M18" s="1"/>
  <c r="O18" s="1"/>
  <c r="Q18" s="1"/>
  <c r="S18" s="1"/>
  <c r="U18" s="1"/>
  <c r="W18" s="1"/>
  <c r="Y18" s="1"/>
  <c r="F18"/>
  <c r="H18" s="1"/>
  <c r="J18" s="1"/>
  <c r="L18" s="1"/>
  <c r="N18" s="1"/>
  <c r="P18" s="1"/>
  <c r="R18" s="1"/>
  <c r="T18" s="1"/>
  <c r="V18" s="1"/>
  <c r="X18" s="1"/>
  <c r="Z18" s="1"/>
  <c r="D17"/>
  <c r="G13" i="8"/>
  <c r="H13" s="1"/>
  <c r="C26" i="62"/>
  <c r="C26" i="36"/>
  <c r="C26" i="39"/>
  <c r="C26" i="59"/>
  <c r="I26" s="1"/>
  <c r="C26" i="63"/>
  <c r="C26" i="61"/>
  <c r="C26" i="60"/>
  <c r="C26" i="64"/>
  <c r="C26" i="58"/>
  <c r="I26" s="1"/>
  <c r="C26" i="32"/>
  <c r="C26" i="33"/>
  <c r="C26" i="34"/>
  <c r="C26" i="40"/>
  <c r="C26" i="66"/>
  <c r="C26" i="27"/>
  <c r="I26" s="1"/>
  <c r="C26" i="37"/>
  <c r="C26" i="68"/>
  <c r="C26" i="31"/>
  <c r="C26" i="38"/>
  <c r="C26" i="69"/>
  <c r="C26" i="65"/>
  <c r="C26" i="67"/>
  <c r="C26" i="30"/>
  <c r="I26" s="1"/>
  <c r="C26" i="35"/>
  <c r="G22" i="62"/>
  <c r="G22" i="33"/>
  <c r="G25"/>
  <c r="G25" i="62"/>
  <c r="I15" i="31"/>
  <c r="I15" i="60"/>
  <c r="I15" i="27"/>
  <c r="I15" i="64"/>
  <c r="I15" i="36"/>
  <c r="I15" i="65"/>
  <c r="I15" i="35"/>
  <c r="I15" i="62"/>
  <c r="I15" i="33"/>
  <c r="I15" i="32"/>
  <c r="I15" i="69"/>
  <c r="I15" i="66"/>
  <c r="I15" i="39"/>
  <c r="I15" i="38"/>
  <c r="I15" i="34"/>
  <c r="I15" i="61"/>
  <c r="I15" i="37"/>
  <c r="I15" i="58"/>
  <c r="I15" i="67"/>
  <c r="I15" i="68"/>
  <c r="I15" i="40"/>
  <c r="I15" i="63"/>
  <c r="I15" i="30"/>
  <c r="I15" i="59"/>
  <c r="I9" i="37"/>
  <c r="I9" i="66"/>
  <c r="K22" i="63"/>
  <c r="K22" i="65"/>
  <c r="K22" i="30"/>
  <c r="K22" i="31"/>
  <c r="K22" i="68"/>
  <c r="K22" i="58"/>
  <c r="K22" i="27"/>
  <c r="K22" i="39"/>
  <c r="K22" i="35"/>
  <c r="K22" i="67"/>
  <c r="K22" i="66"/>
  <c r="K22" i="64"/>
  <c r="K22" i="32"/>
  <c r="K22" i="61"/>
  <c r="K22" i="40"/>
  <c r="K22" i="60"/>
  <c r="K22" i="59"/>
  <c r="K22" i="69"/>
  <c r="K22" i="34"/>
  <c r="K22" i="37"/>
  <c r="K22" i="33"/>
  <c r="K22" i="38"/>
  <c r="K22" i="36"/>
  <c r="K22" i="62"/>
  <c r="I25" i="32"/>
  <c r="I25" i="61"/>
  <c r="I26" i="31" l="1"/>
  <c r="M22" i="63"/>
  <c r="I26" i="60"/>
  <c r="G23" i="61"/>
  <c r="I23" s="1"/>
  <c r="G23" i="32"/>
  <c r="I23" i="31"/>
  <c r="G28" i="60"/>
  <c r="G24" i="32"/>
  <c r="G24" i="61"/>
  <c r="I24" s="1"/>
  <c r="I24" i="31"/>
  <c r="G28"/>
  <c r="G26" i="32"/>
  <c r="G26" i="61"/>
  <c r="G22" i="34"/>
  <c r="G22" i="63"/>
  <c r="G16" i="8"/>
  <c r="K28" i="62"/>
  <c r="L22"/>
  <c r="K28" i="38"/>
  <c r="L22"/>
  <c r="K28" i="37"/>
  <c r="L22"/>
  <c r="K28" i="69"/>
  <c r="L22"/>
  <c r="K28" i="60"/>
  <c r="L22"/>
  <c r="K28" i="61"/>
  <c r="L22"/>
  <c r="K28" i="64"/>
  <c r="L22"/>
  <c r="K28" i="67"/>
  <c r="L22"/>
  <c r="K28" i="39"/>
  <c r="L22"/>
  <c r="K28" i="58"/>
  <c r="L22"/>
  <c r="K28" i="31"/>
  <c r="L22"/>
  <c r="K28" i="65"/>
  <c r="L22"/>
  <c r="G25" i="63"/>
  <c r="G25" i="34"/>
  <c r="I25" i="33"/>
  <c r="L22" i="36"/>
  <c r="K28"/>
  <c r="L22" i="33"/>
  <c r="K28"/>
  <c r="L22" i="34"/>
  <c r="K28"/>
  <c r="L22" i="59"/>
  <c r="K28"/>
  <c r="L22" i="40"/>
  <c r="K28"/>
  <c r="L22" i="32"/>
  <c r="K28"/>
  <c r="K28" i="66"/>
  <c r="L22"/>
  <c r="K28" i="35"/>
  <c r="L22"/>
  <c r="K28" i="27"/>
  <c r="L22"/>
  <c r="L22" i="68"/>
  <c r="K28"/>
  <c r="L22" i="30"/>
  <c r="K28"/>
  <c r="L22" i="63"/>
  <c r="K28"/>
  <c r="I9" i="38"/>
  <c r="I9" i="67"/>
  <c r="I25" i="62"/>
  <c r="M22" i="69" l="1"/>
  <c r="N22" s="1"/>
  <c r="M22" i="27"/>
  <c r="N22" s="1"/>
  <c r="M22" i="31"/>
  <c r="N22" s="1"/>
  <c r="M22" i="59"/>
  <c r="M28" s="1"/>
  <c r="N28" s="1"/>
  <c r="M22" i="62"/>
  <c r="M28" s="1"/>
  <c r="N28" s="1"/>
  <c r="M22" i="60"/>
  <c r="N22" s="1"/>
  <c r="M22" i="30"/>
  <c r="N22" s="1"/>
  <c r="M22" i="33"/>
  <c r="M28" s="1"/>
  <c r="N28" s="1"/>
  <c r="M22" i="35"/>
  <c r="M28" s="1"/>
  <c r="N28" s="1"/>
  <c r="M22" i="58"/>
  <c r="M28" s="1"/>
  <c r="N28" s="1"/>
  <c r="M22" i="61"/>
  <c r="M28" s="1"/>
  <c r="N28" s="1"/>
  <c r="M22" i="39"/>
  <c r="M28" s="1"/>
  <c r="N28" s="1"/>
  <c r="M22" i="38"/>
  <c r="M28" s="1"/>
  <c r="N28" s="1"/>
  <c r="M22" i="40"/>
  <c r="M28" s="1"/>
  <c r="N28" s="1"/>
  <c r="M22" i="34"/>
  <c r="M28" s="1"/>
  <c r="N28" s="1"/>
  <c r="M22" i="37"/>
  <c r="M28" s="1"/>
  <c r="N28" s="1"/>
  <c r="M22" i="32"/>
  <c r="M28" s="1"/>
  <c r="N28" s="1"/>
  <c r="M22" i="64"/>
  <c r="M28" s="1"/>
  <c r="N28" s="1"/>
  <c r="M22" i="65"/>
  <c r="N22" s="1"/>
  <c r="M22" i="67"/>
  <c r="M28" s="1"/>
  <c r="N28" s="1"/>
  <c r="M22" i="68"/>
  <c r="N22" s="1"/>
  <c r="M22" i="36"/>
  <c r="M28" s="1"/>
  <c r="N28" s="1"/>
  <c r="M22" i="66"/>
  <c r="N22" s="1"/>
  <c r="G28" i="61"/>
  <c r="G23" i="62"/>
  <c r="I23" s="1"/>
  <c r="I23" i="32"/>
  <c r="G23" i="33"/>
  <c r="C22" i="34"/>
  <c r="I22" s="1"/>
  <c r="C22" i="37"/>
  <c r="C28" s="1"/>
  <c r="G24" i="33"/>
  <c r="G24" i="62"/>
  <c r="I24" s="1"/>
  <c r="I24" i="32"/>
  <c r="G26" i="33"/>
  <c r="I26" i="32"/>
  <c r="G28"/>
  <c r="G26" i="62"/>
  <c r="I26" i="61"/>
  <c r="C22" i="36"/>
  <c r="C28" s="1"/>
  <c r="D22" s="1"/>
  <c r="C22" i="40"/>
  <c r="C28" s="1"/>
  <c r="D22" s="1"/>
  <c r="C22" i="58"/>
  <c r="C28" s="1"/>
  <c r="C22" i="35"/>
  <c r="C28" s="1"/>
  <c r="D22" s="1"/>
  <c r="C22" i="66"/>
  <c r="C28" s="1"/>
  <c r="D22" s="1"/>
  <c r="C22" i="69"/>
  <c r="C28" s="1"/>
  <c r="D22" s="1"/>
  <c r="C22" i="68"/>
  <c r="C28" s="1"/>
  <c r="D22" s="1"/>
  <c r="C22" i="38"/>
  <c r="C28" s="1"/>
  <c r="D22" s="1"/>
  <c r="C22" i="62"/>
  <c r="C28" s="1"/>
  <c r="D22" s="1"/>
  <c r="C22" i="33"/>
  <c r="C28" s="1"/>
  <c r="C22" i="27"/>
  <c r="C28" s="1"/>
  <c r="D22" s="1"/>
  <c r="C22" i="31"/>
  <c r="I22" s="1"/>
  <c r="C22" i="30"/>
  <c r="I22" s="1"/>
  <c r="C22" i="64"/>
  <c r="C28" s="1"/>
  <c r="D22" s="1"/>
  <c r="C22" i="59"/>
  <c r="C28" s="1"/>
  <c r="C22" i="32"/>
  <c r="C28" s="1"/>
  <c r="D22" s="1"/>
  <c r="C22" i="61"/>
  <c r="I22" s="1"/>
  <c r="C22" i="60"/>
  <c r="C28" s="1"/>
  <c r="D22" s="1"/>
  <c r="C22" i="63"/>
  <c r="I22" s="1"/>
  <c r="C22" i="65"/>
  <c r="C28" s="1"/>
  <c r="D22" s="1"/>
  <c r="C22" i="67"/>
  <c r="C28" s="1"/>
  <c r="D22" s="1"/>
  <c r="C22" i="39"/>
  <c r="C28" s="1"/>
  <c r="G22" i="35"/>
  <c r="G22" i="64"/>
  <c r="I9" i="39"/>
  <c r="I9" i="68"/>
  <c r="M28" i="63"/>
  <c r="N28" s="1"/>
  <c r="N22"/>
  <c r="L28" i="35"/>
  <c r="I14" i="64"/>
  <c r="I14" i="38"/>
  <c r="I14" i="35"/>
  <c r="I14" i="33"/>
  <c r="I14" i="39"/>
  <c r="I14" i="40"/>
  <c r="I14" i="62"/>
  <c r="I14" i="37"/>
  <c r="I14" i="58"/>
  <c r="I14" i="63"/>
  <c r="I14" i="69"/>
  <c r="I14" i="61"/>
  <c r="I14" i="59"/>
  <c r="I14" i="34"/>
  <c r="I14" i="27"/>
  <c r="I14" i="60"/>
  <c r="I14" i="67"/>
  <c r="I14" i="68"/>
  <c r="I14" i="30"/>
  <c r="I14" i="31"/>
  <c r="I14" i="66"/>
  <c r="I14" i="36"/>
  <c r="I14" i="65"/>
  <c r="I14" i="32"/>
  <c r="F16" i="8"/>
  <c r="G25" i="35"/>
  <c r="G25" i="64"/>
  <c r="I25" i="34"/>
  <c r="I16" i="36"/>
  <c r="I16" i="27"/>
  <c r="I16" i="65"/>
  <c r="I16" i="64"/>
  <c r="I16" i="66"/>
  <c r="I16" i="60"/>
  <c r="I16" i="58"/>
  <c r="I16" i="68"/>
  <c r="I16" i="61"/>
  <c r="I16" i="39"/>
  <c r="I16" i="33"/>
  <c r="I16" i="32"/>
  <c r="I16" i="35"/>
  <c r="I16" i="38"/>
  <c r="I16" i="34"/>
  <c r="I16" i="62"/>
  <c r="I16" i="67"/>
  <c r="I16" i="40"/>
  <c r="I16" i="59"/>
  <c r="I16" i="63"/>
  <c r="I16" i="37"/>
  <c r="I16" i="30"/>
  <c r="I16" i="69"/>
  <c r="I16" i="31"/>
  <c r="H16" i="8"/>
  <c r="I25" i="63"/>
  <c r="L28" i="27"/>
  <c r="L28" i="66"/>
  <c r="L28" i="63"/>
  <c r="L28" i="30"/>
  <c r="L28" i="68"/>
  <c r="L28" i="32"/>
  <c r="L28" i="40"/>
  <c r="L28" i="59"/>
  <c r="L28" i="34"/>
  <c r="L28" i="33"/>
  <c r="L28" i="36"/>
  <c r="L28" i="65"/>
  <c r="L28" i="31"/>
  <c r="L28" i="58"/>
  <c r="L28" i="39"/>
  <c r="L28" i="67"/>
  <c r="L28" i="64"/>
  <c r="L28" i="61"/>
  <c r="L28" i="60"/>
  <c r="L28" i="69"/>
  <c r="L28" i="37"/>
  <c r="L28" i="38"/>
  <c r="L28" i="62"/>
  <c r="M28" i="27" l="1"/>
  <c r="N28" s="1"/>
  <c r="N22" i="58"/>
  <c r="N22" i="35"/>
  <c r="M28" i="69"/>
  <c r="N28" s="1"/>
  <c r="N22" i="32"/>
  <c r="N22" i="61"/>
  <c r="M28" i="31"/>
  <c r="N28" s="1"/>
  <c r="N22" i="64"/>
  <c r="N22" i="37"/>
  <c r="M28" i="60"/>
  <c r="N28" s="1"/>
  <c r="N22" i="40"/>
  <c r="N22" i="59"/>
  <c r="N22" i="62"/>
  <c r="M28" i="30"/>
  <c r="N28" s="1"/>
  <c r="I22" i="62"/>
  <c r="J22" s="1"/>
  <c r="N22" i="34"/>
  <c r="N22" i="39"/>
  <c r="N22" i="33"/>
  <c r="M28" i="65"/>
  <c r="N28" s="1"/>
  <c r="N22" i="36"/>
  <c r="M28" i="68"/>
  <c r="N28" s="1"/>
  <c r="N22" i="67"/>
  <c r="M28" i="66"/>
  <c r="N28" s="1"/>
  <c r="N22" i="38"/>
  <c r="C28" i="34"/>
  <c r="D22" s="1"/>
  <c r="I22" i="33"/>
  <c r="J22" s="1"/>
  <c r="I22" i="58"/>
  <c r="J22" s="1"/>
  <c r="I22" i="32"/>
  <c r="I28" s="1"/>
  <c r="I22" i="60"/>
  <c r="I28" s="1"/>
  <c r="C28" i="31"/>
  <c r="D22" s="1"/>
  <c r="I22" i="64"/>
  <c r="J22" s="1"/>
  <c r="I22" i="35"/>
  <c r="J22" s="1"/>
  <c r="G23" i="63"/>
  <c r="I23" s="1"/>
  <c r="I23" i="33"/>
  <c r="J23" s="1"/>
  <c r="G23" i="34"/>
  <c r="G24" i="63"/>
  <c r="I24" s="1"/>
  <c r="G24" i="34"/>
  <c r="I24" i="33"/>
  <c r="J24" s="1"/>
  <c r="C28" i="61"/>
  <c r="D22" s="1"/>
  <c r="G28" i="33"/>
  <c r="G26" i="34"/>
  <c r="I26" i="33"/>
  <c r="J26" s="1"/>
  <c r="G26" i="63"/>
  <c r="G28" i="62"/>
  <c r="I26"/>
  <c r="J26" s="1"/>
  <c r="I22" i="59"/>
  <c r="J22" s="1"/>
  <c r="C28" i="30"/>
  <c r="D22" s="1"/>
  <c r="I22" i="27"/>
  <c r="I28" s="1"/>
  <c r="J25" i="33"/>
  <c r="D22" i="59"/>
  <c r="C28" i="63"/>
  <c r="J22" s="1"/>
  <c r="J23" i="62"/>
  <c r="J24"/>
  <c r="J25"/>
  <c r="G22" i="65"/>
  <c r="I22" s="1"/>
  <c r="J22" s="1"/>
  <c r="G22" i="36"/>
  <c r="H22" i="32"/>
  <c r="D24"/>
  <c r="D23"/>
  <c r="D32"/>
  <c r="D26"/>
  <c r="D25"/>
  <c r="H24"/>
  <c r="H23"/>
  <c r="H25"/>
  <c r="H26"/>
  <c r="J25"/>
  <c r="J24"/>
  <c r="J26"/>
  <c r="J23"/>
  <c r="I28" i="30"/>
  <c r="H22" i="59"/>
  <c r="D24"/>
  <c r="H26"/>
  <c r="H25"/>
  <c r="H24"/>
  <c r="D23"/>
  <c r="J24"/>
  <c r="H23"/>
  <c r="D32"/>
  <c r="D26"/>
  <c r="D25"/>
  <c r="J23"/>
  <c r="J26"/>
  <c r="J25"/>
  <c r="H22" i="62"/>
  <c r="D32"/>
  <c r="D24"/>
  <c r="D23"/>
  <c r="D26"/>
  <c r="D25"/>
  <c r="H26"/>
  <c r="H23"/>
  <c r="H24"/>
  <c r="H25"/>
  <c r="D24" i="64"/>
  <c r="D32"/>
  <c r="H22"/>
  <c r="D23"/>
  <c r="D26"/>
  <c r="D25"/>
  <c r="F26" i="63"/>
  <c r="F24"/>
  <c r="F22"/>
  <c r="F28" s="1"/>
  <c r="F23"/>
  <c r="F25"/>
  <c r="F22" i="62"/>
  <c r="F28" s="1"/>
  <c r="F23"/>
  <c r="F24"/>
  <c r="F26"/>
  <c r="F25"/>
  <c r="F22" i="68"/>
  <c r="F28" s="1"/>
  <c r="F24"/>
  <c r="F25"/>
  <c r="F26"/>
  <c r="F23"/>
  <c r="F26" i="60"/>
  <c r="F24"/>
  <c r="F23"/>
  <c r="F22"/>
  <c r="F28" s="1"/>
  <c r="F25"/>
  <c r="F22" i="64"/>
  <c r="F28" s="1"/>
  <c r="F26"/>
  <c r="F25"/>
  <c r="F24"/>
  <c r="F23"/>
  <c r="D24" i="38"/>
  <c r="D32"/>
  <c r="D23"/>
  <c r="D26"/>
  <c r="D25"/>
  <c r="D24" i="35"/>
  <c r="D32"/>
  <c r="D23"/>
  <c r="H22"/>
  <c r="D26"/>
  <c r="D25"/>
  <c r="H22" i="58"/>
  <c r="H25"/>
  <c r="D24"/>
  <c r="H26"/>
  <c r="H23"/>
  <c r="H24"/>
  <c r="D33"/>
  <c r="D23"/>
  <c r="J24"/>
  <c r="D25"/>
  <c r="D26"/>
  <c r="J23"/>
  <c r="J26"/>
  <c r="J25"/>
  <c r="H25" i="64"/>
  <c r="I25"/>
  <c r="J25" s="1"/>
  <c r="D24" i="67"/>
  <c r="D32"/>
  <c r="D23"/>
  <c r="D26"/>
  <c r="D25"/>
  <c r="H22" i="60"/>
  <c r="D24"/>
  <c r="D23"/>
  <c r="D32"/>
  <c r="D26"/>
  <c r="H26"/>
  <c r="H25"/>
  <c r="H24"/>
  <c r="D25"/>
  <c r="J23"/>
  <c r="H23"/>
  <c r="J25"/>
  <c r="J24"/>
  <c r="J26"/>
  <c r="F22" i="32"/>
  <c r="F26"/>
  <c r="F24"/>
  <c r="F23"/>
  <c r="F25"/>
  <c r="F22" i="36"/>
  <c r="F26"/>
  <c r="F23"/>
  <c r="F24"/>
  <c r="F25"/>
  <c r="F22" i="31"/>
  <c r="F24"/>
  <c r="F23"/>
  <c r="F26"/>
  <c r="F25"/>
  <c r="F22" i="27"/>
  <c r="F24"/>
  <c r="F26"/>
  <c r="F23"/>
  <c r="F25"/>
  <c r="F22" i="33"/>
  <c r="F26"/>
  <c r="F24"/>
  <c r="F23"/>
  <c r="F25"/>
  <c r="F22" i="38"/>
  <c r="F26"/>
  <c r="F23"/>
  <c r="F24"/>
  <c r="F25"/>
  <c r="D24" i="68"/>
  <c r="D23"/>
  <c r="D32"/>
  <c r="D25"/>
  <c r="D26"/>
  <c r="D24" i="69"/>
  <c r="D32"/>
  <c r="D23"/>
  <c r="D26"/>
  <c r="D25"/>
  <c r="I28" i="61"/>
  <c r="I28" i="31"/>
  <c r="H22" i="33"/>
  <c r="D24"/>
  <c r="D23"/>
  <c r="D32"/>
  <c r="D26"/>
  <c r="D25"/>
  <c r="H24"/>
  <c r="H25"/>
  <c r="H26"/>
  <c r="H23"/>
  <c r="D32" i="66"/>
  <c r="D24"/>
  <c r="D23"/>
  <c r="D26"/>
  <c r="D25"/>
  <c r="D22" i="58"/>
  <c r="D32" i="37"/>
  <c r="D24"/>
  <c r="D23"/>
  <c r="D25"/>
  <c r="D26"/>
  <c r="F22" i="69"/>
  <c r="F28" s="1"/>
  <c r="F23"/>
  <c r="F24"/>
  <c r="F26"/>
  <c r="F25"/>
  <c r="F22" i="59"/>
  <c r="F28" s="1"/>
  <c r="F23"/>
  <c r="F25"/>
  <c r="F24"/>
  <c r="F26"/>
  <c r="F26" i="67"/>
  <c r="F25"/>
  <c r="F22"/>
  <c r="F28" s="1"/>
  <c r="F23"/>
  <c r="F24"/>
  <c r="F22" i="61"/>
  <c r="F28" s="1"/>
  <c r="F26"/>
  <c r="F25"/>
  <c r="F24"/>
  <c r="F23"/>
  <c r="F23" i="58"/>
  <c r="F26"/>
  <c r="F22"/>
  <c r="F28" s="1"/>
  <c r="F25"/>
  <c r="F24"/>
  <c r="F26" i="66"/>
  <c r="F24"/>
  <c r="F22"/>
  <c r="F28" s="1"/>
  <c r="F25"/>
  <c r="F23"/>
  <c r="F24" i="65"/>
  <c r="F23"/>
  <c r="F26"/>
  <c r="F22"/>
  <c r="F28" s="1"/>
  <c r="F25"/>
  <c r="D24" i="40"/>
  <c r="D32"/>
  <c r="D23"/>
  <c r="D25"/>
  <c r="D26"/>
  <c r="D24" i="36"/>
  <c r="D23"/>
  <c r="D32"/>
  <c r="D26"/>
  <c r="H22"/>
  <c r="D25"/>
  <c r="G25" i="65"/>
  <c r="G25" i="36"/>
  <c r="H25" i="35"/>
  <c r="I25"/>
  <c r="J25" s="1"/>
  <c r="D24" i="65"/>
  <c r="D32"/>
  <c r="D23"/>
  <c r="D26"/>
  <c r="D25"/>
  <c r="F22" i="30"/>
  <c r="F23"/>
  <c r="F24"/>
  <c r="F26"/>
  <c r="F25"/>
  <c r="F22" i="34"/>
  <c r="F26"/>
  <c r="F24"/>
  <c r="F23"/>
  <c r="F25"/>
  <c r="F22" i="37"/>
  <c r="F24"/>
  <c r="F23"/>
  <c r="F25"/>
  <c r="F26"/>
  <c r="F22" i="40"/>
  <c r="F24"/>
  <c r="F26"/>
  <c r="F23"/>
  <c r="F25"/>
  <c r="F22" i="39"/>
  <c r="F26"/>
  <c r="F23"/>
  <c r="F24"/>
  <c r="F25"/>
  <c r="F22" i="35"/>
  <c r="F24"/>
  <c r="F23"/>
  <c r="F25"/>
  <c r="F26"/>
  <c r="H22" i="27"/>
  <c r="H24"/>
  <c r="H25"/>
  <c r="H26"/>
  <c r="H23"/>
  <c r="D24"/>
  <c r="D33"/>
  <c r="J24"/>
  <c r="D23"/>
  <c r="D26"/>
  <c r="D25"/>
  <c r="J23"/>
  <c r="J25"/>
  <c r="J26"/>
  <c r="D24" i="39"/>
  <c r="D23"/>
  <c r="D32"/>
  <c r="D26"/>
  <c r="D25"/>
  <c r="I9" i="69"/>
  <c r="I9" i="40"/>
  <c r="D22" i="37"/>
  <c r="D22" i="39"/>
  <c r="D22" i="33"/>
  <c r="J22" i="60" l="1"/>
  <c r="J28" s="1"/>
  <c r="J23" i="61"/>
  <c r="I28" i="59"/>
  <c r="I28" i="58"/>
  <c r="D25" i="34"/>
  <c r="J22" i="32"/>
  <c r="J28" s="1"/>
  <c r="J23" i="63"/>
  <c r="H26" i="61"/>
  <c r="D32" i="34"/>
  <c r="D24" i="31"/>
  <c r="J22" i="34"/>
  <c r="H26"/>
  <c r="D26"/>
  <c r="D23"/>
  <c r="D25" i="30"/>
  <c r="H24" i="31"/>
  <c r="D26" i="61"/>
  <c r="D24" i="34"/>
  <c r="J24" i="30"/>
  <c r="J25" i="34"/>
  <c r="H24"/>
  <c r="H23"/>
  <c r="H23" i="31"/>
  <c r="H22" i="61"/>
  <c r="H22" i="34"/>
  <c r="H25"/>
  <c r="D26" i="31"/>
  <c r="D32"/>
  <c r="H23" i="63"/>
  <c r="J25" i="31"/>
  <c r="I28" i="62"/>
  <c r="J26" i="31"/>
  <c r="I28" i="33"/>
  <c r="H24" i="30"/>
  <c r="J24" i="31"/>
  <c r="J23"/>
  <c r="D25"/>
  <c r="H25"/>
  <c r="H26"/>
  <c r="D23"/>
  <c r="H22"/>
  <c r="H25" i="61"/>
  <c r="H24"/>
  <c r="D32"/>
  <c r="J22" i="31"/>
  <c r="D26" i="63"/>
  <c r="J22" i="27"/>
  <c r="J28" s="1"/>
  <c r="G23" i="35"/>
  <c r="G23" i="64"/>
  <c r="I23" i="34"/>
  <c r="J23" s="1"/>
  <c r="H22" i="65"/>
  <c r="J25" i="61"/>
  <c r="J24"/>
  <c r="J26"/>
  <c r="H23"/>
  <c r="D25"/>
  <c r="D23"/>
  <c r="D24"/>
  <c r="J22"/>
  <c r="H22" i="63"/>
  <c r="G24" i="64"/>
  <c r="I24" i="34"/>
  <c r="J24" s="1"/>
  <c r="G24" i="35"/>
  <c r="G28" i="63"/>
  <c r="I26"/>
  <c r="G26" i="35"/>
  <c r="G28" i="34"/>
  <c r="G26" i="64"/>
  <c r="I26" i="34"/>
  <c r="D28" i="67"/>
  <c r="D28" i="62"/>
  <c r="H26" i="63"/>
  <c r="D28" i="58"/>
  <c r="D23" i="63"/>
  <c r="D28" i="33"/>
  <c r="J26" i="30"/>
  <c r="J23"/>
  <c r="D23"/>
  <c r="D24"/>
  <c r="D28" i="38"/>
  <c r="J28" i="59"/>
  <c r="D28" i="37"/>
  <c r="J28" i="33"/>
  <c r="J28" i="58"/>
  <c r="J28" i="62"/>
  <c r="J25" i="30"/>
  <c r="D26"/>
  <c r="H26"/>
  <c r="H25"/>
  <c r="D32"/>
  <c r="H23"/>
  <c r="H22"/>
  <c r="D28" i="68"/>
  <c r="D28" i="35"/>
  <c r="D28" i="64"/>
  <c r="D28" i="32"/>
  <c r="D28" i="60"/>
  <c r="D25" i="63"/>
  <c r="D32"/>
  <c r="D24"/>
  <c r="J22" i="30"/>
  <c r="D28" i="59"/>
  <c r="D22" i="63"/>
  <c r="H25"/>
  <c r="H24"/>
  <c r="J25"/>
  <c r="J24"/>
  <c r="D28" i="40"/>
  <c r="D28" i="27"/>
  <c r="D28" i="65"/>
  <c r="D28" i="36"/>
  <c r="D28" i="69"/>
  <c r="G22" i="37"/>
  <c r="G22" i="66"/>
  <c r="I22" i="36"/>
  <c r="J22" s="1"/>
  <c r="D28" i="66"/>
  <c r="G25"/>
  <c r="G25" i="37"/>
  <c r="H25" i="36"/>
  <c r="I25"/>
  <c r="J25" s="1"/>
  <c r="H28" i="27"/>
  <c r="F28" i="39"/>
  <c r="F28" i="37"/>
  <c r="F28" i="30"/>
  <c r="D28" i="39"/>
  <c r="F28" i="35"/>
  <c r="F28" i="40"/>
  <c r="F28" i="34"/>
  <c r="H28" i="33"/>
  <c r="F28"/>
  <c r="F28" i="31"/>
  <c r="F28" i="32"/>
  <c r="H28" i="60"/>
  <c r="H28" i="58"/>
  <c r="H25" i="65"/>
  <c r="I25"/>
  <c r="J25" s="1"/>
  <c r="F28" i="38"/>
  <c r="F28" i="27"/>
  <c r="F28" i="36"/>
  <c r="H28" i="62"/>
  <c r="H28" i="59"/>
  <c r="H28" i="32"/>
  <c r="H28" i="34" l="1"/>
  <c r="D28"/>
  <c r="H28" i="31"/>
  <c r="D28" i="61"/>
  <c r="H28"/>
  <c r="D28" i="31"/>
  <c r="J28"/>
  <c r="J28" i="61"/>
  <c r="G23" i="36"/>
  <c r="I23" i="35"/>
  <c r="J23" s="1"/>
  <c r="G23" i="65"/>
  <c r="H23" i="35"/>
  <c r="I23" i="64"/>
  <c r="J23" s="1"/>
  <c r="H23"/>
  <c r="G24" i="36"/>
  <c r="H24" i="35"/>
  <c r="G24" i="65"/>
  <c r="I24" i="35"/>
  <c r="J24" s="1"/>
  <c r="H24" i="64"/>
  <c r="I24"/>
  <c r="J24" s="1"/>
  <c r="H26"/>
  <c r="G28"/>
  <c r="I26"/>
  <c r="G28" i="35"/>
  <c r="G26" i="36"/>
  <c r="G26" i="65"/>
  <c r="H26" i="35"/>
  <c r="I26"/>
  <c r="I28" i="34"/>
  <c r="J26"/>
  <c r="J28" s="1"/>
  <c r="I28" i="63"/>
  <c r="J26"/>
  <c r="J28" s="1"/>
  <c r="D28" i="30"/>
  <c r="J28"/>
  <c r="H28" i="63"/>
  <c r="H28" i="30"/>
  <c r="D28" i="63"/>
  <c r="G22" i="67"/>
  <c r="G22" i="38"/>
  <c r="I22" i="37"/>
  <c r="J22" s="1"/>
  <c r="H22"/>
  <c r="I22" i="66"/>
  <c r="J22" s="1"/>
  <c r="H22"/>
  <c r="H25"/>
  <c r="I25"/>
  <c r="J25" s="1"/>
  <c r="G25" i="38"/>
  <c r="G25" i="67"/>
  <c r="H25" i="37"/>
  <c r="I25"/>
  <c r="J25" s="1"/>
  <c r="H28" i="64" l="1"/>
  <c r="H23" i="65"/>
  <c r="I23"/>
  <c r="J23" s="1"/>
  <c r="G23" i="66"/>
  <c r="H23" i="36"/>
  <c r="G23" i="37"/>
  <c r="I23" i="36"/>
  <c r="J23" s="1"/>
  <c r="H28" i="35"/>
  <c r="I24" i="65"/>
  <c r="J24" s="1"/>
  <c r="H24"/>
  <c r="G24" i="66"/>
  <c r="I24" i="36"/>
  <c r="J24" s="1"/>
  <c r="G24" i="37"/>
  <c r="H24" i="36"/>
  <c r="G26" i="37"/>
  <c r="I26" i="36"/>
  <c r="G26" i="66"/>
  <c r="H26" i="36"/>
  <c r="G28"/>
  <c r="J26" i="64"/>
  <c r="J28" s="1"/>
  <c r="I28"/>
  <c r="J26" i="35"/>
  <c r="J28" s="1"/>
  <c r="I28"/>
  <c r="I26" i="65"/>
  <c r="G28"/>
  <c r="H26"/>
  <c r="I22" i="67"/>
  <c r="J22" s="1"/>
  <c r="H22"/>
  <c r="G22" i="68"/>
  <c r="G22" i="39"/>
  <c r="I22" i="38"/>
  <c r="J22" s="1"/>
  <c r="H22"/>
  <c r="H25" i="67"/>
  <c r="I25"/>
  <c r="J25" s="1"/>
  <c r="H25" i="38"/>
  <c r="G25" i="39"/>
  <c r="G25" i="68"/>
  <c r="I25" i="38"/>
  <c r="J25" s="1"/>
  <c r="H28" i="65" l="1"/>
  <c r="H28" i="36"/>
  <c r="G23" i="38"/>
  <c r="I23" i="37"/>
  <c r="J23" s="1"/>
  <c r="G23" i="67"/>
  <c r="H23" i="37"/>
  <c r="I23" i="66"/>
  <c r="J23" s="1"/>
  <c r="H23"/>
  <c r="G24" i="67"/>
  <c r="G24" i="38"/>
  <c r="H24" i="37"/>
  <c r="I24"/>
  <c r="J24" s="1"/>
  <c r="I24" i="66"/>
  <c r="J24" s="1"/>
  <c r="H24"/>
  <c r="J26" i="65"/>
  <c r="J28" s="1"/>
  <c r="I28"/>
  <c r="H26" i="66"/>
  <c r="G28"/>
  <c r="I26"/>
  <c r="G28" i="37"/>
  <c r="G26" i="38"/>
  <c r="I26" i="37"/>
  <c r="G26" i="67"/>
  <c r="H26" i="37"/>
  <c r="J26" i="36"/>
  <c r="J28" s="1"/>
  <c r="I28"/>
  <c r="I22" i="68"/>
  <c r="J22" s="1"/>
  <c r="H22"/>
  <c r="G22" i="69"/>
  <c r="I22" i="39"/>
  <c r="J22" s="1"/>
  <c r="G22" i="40"/>
  <c r="H22" i="39"/>
  <c r="H25"/>
  <c r="G25" i="40"/>
  <c r="G25" i="69"/>
  <c r="I25" i="39"/>
  <c r="J25" s="1"/>
  <c r="H25" i="68"/>
  <c r="I25"/>
  <c r="J25" s="1"/>
  <c r="I23" i="67" l="1"/>
  <c r="J23" s="1"/>
  <c r="H23"/>
  <c r="I23" i="38"/>
  <c r="J23" s="1"/>
  <c r="G23" i="39"/>
  <c r="H23" i="38"/>
  <c r="G23" i="68"/>
  <c r="H28" i="37"/>
  <c r="I24" i="67"/>
  <c r="J24" s="1"/>
  <c r="H24"/>
  <c r="H28" i="66"/>
  <c r="G24" i="68"/>
  <c r="I24" i="38"/>
  <c r="J24" s="1"/>
  <c r="G24" i="39"/>
  <c r="H24" i="38"/>
  <c r="H26" i="67"/>
  <c r="G28"/>
  <c r="I26"/>
  <c r="G26" i="39"/>
  <c r="I26" i="38"/>
  <c r="H26"/>
  <c r="G26" i="68"/>
  <c r="G28" i="38"/>
  <c r="J26" i="66"/>
  <c r="J28" s="1"/>
  <c r="I28"/>
  <c r="J26" i="37"/>
  <c r="J28" s="1"/>
  <c r="I28"/>
  <c r="H22" i="40"/>
  <c r="I22"/>
  <c r="J22" s="1"/>
  <c r="I22" i="69"/>
  <c r="J22" s="1"/>
  <c r="H22"/>
  <c r="H25" i="40"/>
  <c r="I25"/>
  <c r="J25" s="1"/>
  <c r="H25" i="69"/>
  <c r="I25"/>
  <c r="J25" s="1"/>
  <c r="H28" i="38" l="1"/>
  <c r="H28" i="67"/>
  <c r="I23" i="68"/>
  <c r="J23" s="1"/>
  <c r="H23"/>
  <c r="G23" i="40"/>
  <c r="I23" i="39"/>
  <c r="J23" s="1"/>
  <c r="G23" i="69"/>
  <c r="H23" i="39"/>
  <c r="G24" i="69"/>
  <c r="I24" i="39"/>
  <c r="J24" s="1"/>
  <c r="G24" i="40"/>
  <c r="H24" i="39"/>
  <c r="I24" i="68"/>
  <c r="J24" s="1"/>
  <c r="H24"/>
  <c r="G28"/>
  <c r="H26"/>
  <c r="I26"/>
  <c r="J26" i="38"/>
  <c r="J28" s="1"/>
  <c r="I28"/>
  <c r="J26" i="67"/>
  <c r="J28" s="1"/>
  <c r="I28"/>
  <c r="H26" i="39"/>
  <c r="G26" i="40"/>
  <c r="G26" i="69"/>
  <c r="G28" i="39"/>
  <c r="I26"/>
  <c r="H28" l="1"/>
  <c r="H23" i="69"/>
  <c r="I23"/>
  <c r="J23" s="1"/>
  <c r="I23" i="40"/>
  <c r="J23" s="1"/>
  <c r="H23"/>
  <c r="H28" i="68"/>
  <c r="H24" i="40"/>
  <c r="I24"/>
  <c r="J24" s="1"/>
  <c r="H24" i="69"/>
  <c r="I24"/>
  <c r="J24" s="1"/>
  <c r="H26"/>
  <c r="G28"/>
  <c r="I26"/>
  <c r="H26" i="40"/>
  <c r="G28"/>
  <c r="I26"/>
  <c r="J26" i="68"/>
  <c r="J28" s="1"/>
  <c r="I28"/>
  <c r="J26" i="39"/>
  <c r="J28" s="1"/>
  <c r="I28"/>
  <c r="H28" i="69" l="1"/>
  <c r="H28" i="40"/>
  <c r="J26" i="69"/>
  <c r="J28" s="1"/>
  <c r="I28"/>
  <c r="J26" i="40"/>
  <c r="J28" s="1"/>
  <c r="I28"/>
  <c r="J14" i="8"/>
</calcChain>
</file>

<file path=xl/sharedStrings.xml><?xml version="1.0" encoding="utf-8"?>
<sst xmlns="http://schemas.openxmlformats.org/spreadsheetml/2006/main" count="2455" uniqueCount="514">
  <si>
    <t>9.3</t>
  </si>
  <si>
    <t>10.2</t>
  </si>
  <si>
    <t>CUIABÁ - MATO GROSSO</t>
  </si>
  <si>
    <t>BDI:</t>
  </si>
  <si>
    <t>UND</t>
  </si>
  <si>
    <t>ITEM</t>
  </si>
  <si>
    <t xml:space="preserve">ESPECIFICAÇÃO DE SERVIÇOS E MATERIAL </t>
  </si>
  <si>
    <t>UNITÁRIO</t>
  </si>
  <si>
    <t>OBRA:</t>
  </si>
  <si>
    <t>SUBTOTAL</t>
  </si>
  <si>
    <t>TOTAL GERAL</t>
  </si>
  <si>
    <t>UN</t>
  </si>
  <si>
    <t>COBERTURA</t>
  </si>
  <si>
    <t>KG</t>
  </si>
  <si>
    <t>PINTURA</t>
  </si>
  <si>
    <t xml:space="preserve"> </t>
  </si>
  <si>
    <t>M</t>
  </si>
  <si>
    <t>CJ</t>
  </si>
  <si>
    <t>LIMPEZA</t>
  </si>
  <si>
    <t>1.2</t>
  </si>
  <si>
    <t>4.0</t>
  </si>
  <si>
    <t>4.4</t>
  </si>
  <si>
    <t>7.2</t>
  </si>
  <si>
    <t>GOVERNO DO ESTADO DE MATO GROSSO</t>
  </si>
  <si>
    <t>ok</t>
  </si>
  <si>
    <t>5º MÊS</t>
  </si>
  <si>
    <t>6º MÊS</t>
  </si>
  <si>
    <t>SECRETARIA DE ESTADO DE EDUCAÇÃO</t>
  </si>
  <si>
    <t>CRONOGRAMA FISICO FINANCEIRO</t>
  </si>
  <si>
    <t>DESCRIÇÃO / ETAPA</t>
  </si>
  <si>
    <t>PERIODO</t>
  </si>
  <si>
    <t>À Executar</t>
  </si>
  <si>
    <t>1º MÊS</t>
  </si>
  <si>
    <t>2º MÊS</t>
  </si>
  <si>
    <t>3º MÊS</t>
  </si>
  <si>
    <t>Valor(R$)</t>
  </si>
  <si>
    <t>%</t>
  </si>
  <si>
    <t>Valor (R$)</t>
  </si>
  <si>
    <t>Valor Do Mês</t>
  </si>
  <si>
    <t>5.2</t>
  </si>
  <si>
    <t>5.3</t>
  </si>
  <si>
    <t>6.3</t>
  </si>
  <si>
    <t>Reaterro</t>
  </si>
  <si>
    <t>PLANILHA CONSOLIDADA</t>
  </si>
  <si>
    <t>6.2</t>
  </si>
  <si>
    <t>LIMPEZA DA OBRA</t>
  </si>
  <si>
    <t>Limpeza Geral</t>
  </si>
  <si>
    <t>MOVIMENTO DE SOLOS</t>
  </si>
  <si>
    <t>Data da Medição:</t>
  </si>
  <si>
    <t>INFRA - ESTRUTURA</t>
  </si>
  <si>
    <t>Serviços</t>
  </si>
  <si>
    <t>8.3</t>
  </si>
  <si>
    <t xml:space="preserve">SECRETARIA DE ESTADO DE EDUCAÇÃO </t>
  </si>
  <si>
    <t>1.0</t>
  </si>
  <si>
    <t>1.1</t>
  </si>
  <si>
    <t>DEDUÇÃO DA 1ª PARCELA 20%:</t>
  </si>
  <si>
    <t>Memória Cálculo</t>
  </si>
  <si>
    <t>Un</t>
  </si>
  <si>
    <t>Quant.</t>
  </si>
  <si>
    <t>REVESTIMENTOS</t>
  </si>
  <si>
    <t>Referência:</t>
  </si>
  <si>
    <t>4º MÊS</t>
  </si>
  <si>
    <t>1.4</t>
  </si>
  <si>
    <t>ACUMULADO TOTAL</t>
  </si>
  <si>
    <t>ESTADO DE MATO GROSSO</t>
  </si>
  <si>
    <t>FISCAL DE OBRAS</t>
  </si>
  <si>
    <t>Igual volume escavado /2</t>
  </si>
  <si>
    <t>Assunto:</t>
  </si>
  <si>
    <t>SALDO CONTRATUAL</t>
  </si>
  <si>
    <t>QUANT.</t>
  </si>
  <si>
    <t>PREÇO R$</t>
  </si>
  <si>
    <t>TOTAL</t>
  </si>
  <si>
    <t>FÍSICO %</t>
  </si>
  <si>
    <t>SERVIÇOS PRELIMINARES</t>
  </si>
  <si>
    <t>Placa de Obra</t>
  </si>
  <si>
    <t>TOTAL DA OBRA =</t>
  </si>
  <si>
    <t>Item</t>
  </si>
  <si>
    <t>1.21</t>
  </si>
  <si>
    <t>1.25</t>
  </si>
  <si>
    <t>SERVIÇOS CONSTRUTIVOS COMPLEMENTARES</t>
  </si>
  <si>
    <t>2.1</t>
  </si>
  <si>
    <t>3.0</t>
  </si>
  <si>
    <t>3.1</t>
  </si>
  <si>
    <t>3.2</t>
  </si>
  <si>
    <t>3.3</t>
  </si>
  <si>
    <t>4.1</t>
  </si>
  <si>
    <t>4.2</t>
  </si>
  <si>
    <t>4.3</t>
  </si>
  <si>
    <t>5.0</t>
  </si>
  <si>
    <t>5.1</t>
  </si>
  <si>
    <t>6.0</t>
  </si>
  <si>
    <t>6.1</t>
  </si>
  <si>
    <t>7.0</t>
  </si>
  <si>
    <t>7.1</t>
  </si>
  <si>
    <t>8.0</t>
  </si>
  <si>
    <t>8.1</t>
  </si>
  <si>
    <t>ML</t>
  </si>
  <si>
    <t>9.0</t>
  </si>
  <si>
    <t>9.1</t>
  </si>
  <si>
    <t>9.2</t>
  </si>
  <si>
    <t>10.0</t>
  </si>
  <si>
    <t>10.1</t>
  </si>
  <si>
    <t>11.0</t>
  </si>
  <si>
    <t>Data Ordem Serviço:</t>
  </si>
  <si>
    <t>Prazo Execução:</t>
  </si>
  <si>
    <t>DIAS</t>
  </si>
  <si>
    <t>PRAZO =</t>
  </si>
  <si>
    <t>CONTRATO</t>
  </si>
  <si>
    <t>VALORES (R$)</t>
  </si>
  <si>
    <t>SERVIÇOS TÉCNICOS - PROJETOS</t>
  </si>
  <si>
    <t>Tapume</t>
  </si>
  <si>
    <t>Àrea construída</t>
  </si>
  <si>
    <t>Modelo 5,00x2,50</t>
  </si>
  <si>
    <t>Valor do Contrato:</t>
  </si>
  <si>
    <t>MEDIÇÃO DO CONTRATO (R$)</t>
  </si>
  <si>
    <t>MEDIÇÃO DO ADITIVO (R$)</t>
  </si>
  <si>
    <t>2.0</t>
  </si>
  <si>
    <t>8.4</t>
  </si>
  <si>
    <t>8.5</t>
  </si>
  <si>
    <t>8.6</t>
  </si>
  <si>
    <t>10.3</t>
  </si>
  <si>
    <t>10.4</t>
  </si>
  <si>
    <t>GERENTE DE PROJETO PTA / LOA</t>
  </si>
  <si>
    <t>COORDENADOR DE OBRAS</t>
  </si>
  <si>
    <r>
      <t xml:space="preserve">Termo de </t>
    </r>
    <r>
      <rPr>
        <b/>
        <sz val="13"/>
        <color indexed="12"/>
        <rFont val="Arial"/>
        <family val="2"/>
      </rPr>
      <t>Contrato:</t>
    </r>
  </si>
  <si>
    <t>8º MÊS</t>
  </si>
  <si>
    <t>9º MÊS</t>
  </si>
  <si>
    <t>10º MÊS</t>
  </si>
  <si>
    <t>11º MÊS</t>
  </si>
  <si>
    <t>12º MÊS</t>
  </si>
  <si>
    <t>INCC:</t>
  </si>
  <si>
    <t>4.5</t>
  </si>
  <si>
    <t>Locação</t>
  </si>
  <si>
    <t>conforme projeto</t>
  </si>
  <si>
    <t>Preparação</t>
  </si>
  <si>
    <t>SUB-TOTAL (R$)</t>
  </si>
  <si>
    <t>PISOS</t>
  </si>
  <si>
    <t>2.2</t>
  </si>
  <si>
    <t>2.3</t>
  </si>
  <si>
    <t>Escavação</t>
  </si>
  <si>
    <t>Forma</t>
  </si>
  <si>
    <t>Concreto</t>
  </si>
  <si>
    <t>Chapisco</t>
  </si>
  <si>
    <t>11.1</t>
  </si>
  <si>
    <t>1.5</t>
  </si>
  <si>
    <t>1.6</t>
  </si>
  <si>
    <t>1.7</t>
  </si>
  <si>
    <t>1.8</t>
  </si>
  <si>
    <t>1.9</t>
  </si>
  <si>
    <t>1.10</t>
  </si>
  <si>
    <t>1.11</t>
  </si>
  <si>
    <t>1.12</t>
  </si>
  <si>
    <t>1.13</t>
  </si>
  <si>
    <t>1.14</t>
  </si>
  <si>
    <t>1.15</t>
  </si>
  <si>
    <t>1.17</t>
  </si>
  <si>
    <t>1.19</t>
  </si>
  <si>
    <t>1.20</t>
  </si>
  <si>
    <t>1.22</t>
  </si>
  <si>
    <t>1.23</t>
  </si>
  <si>
    <t>1.24</t>
  </si>
  <si>
    <t>QUANTIDADE</t>
  </si>
  <si>
    <t>1.3</t>
  </si>
  <si>
    <t>1.16</t>
  </si>
  <si>
    <t xml:space="preserve">Apiloamento </t>
  </si>
  <si>
    <t>M²</t>
  </si>
  <si>
    <t>M³</t>
  </si>
  <si>
    <t>Kg</t>
  </si>
  <si>
    <t>Reboco</t>
  </si>
  <si>
    <t>Secretaria Adjunta de Estrutura Escolar</t>
  </si>
  <si>
    <t xml:space="preserve">Aço CA 50 </t>
  </si>
  <si>
    <t>Aço CA 60</t>
  </si>
  <si>
    <t>Valor Conveniado</t>
  </si>
  <si>
    <t>MEDIÇÃO DO CONTRATO:</t>
  </si>
  <si>
    <t>MEDIÇÃO DO ADITIVO:</t>
  </si>
  <si>
    <t>TOTAL A PAGAR:</t>
  </si>
  <si>
    <t>IMPORTA O VALOR TOTAL A PAGAR:</t>
  </si>
  <si>
    <t>REVISADA 1</t>
  </si>
  <si>
    <t>REVISADA 2</t>
  </si>
  <si>
    <t>ADITIVO 1</t>
  </si>
  <si>
    <t>ADITIVO 2</t>
  </si>
  <si>
    <t>Valor do Aditivo 2:</t>
  </si>
  <si>
    <t>Valor do Aditivo 1:</t>
  </si>
  <si>
    <t>VALOR CONTRATO + ADITIVOS (R$)</t>
  </si>
  <si>
    <t>SALDO DO CONTRATO</t>
  </si>
  <si>
    <t>SALDO DO ADITIVO</t>
  </si>
  <si>
    <t>Controle do Saldo de Empenho</t>
  </si>
  <si>
    <t>CONSTRUÇÃO DE QUADRA POLI-ESPORTIVA COBERTA COM ARQUIBANCADA DE 2 DEGRAUS NAS DUAS LATERAIS  - DIMENSÃO DA QUADRA 24X32M</t>
  </si>
  <si>
    <t>Barracão</t>
  </si>
  <si>
    <t>Ligação Hidro-Sanitaria</t>
  </si>
  <si>
    <t>Ligação de Luz</t>
  </si>
  <si>
    <t>Limpeza geral da edificacao</t>
  </si>
  <si>
    <r>
      <t>M</t>
    </r>
    <r>
      <rPr>
        <sz val="11"/>
        <rFont val="Calibri"/>
        <family val="2"/>
      </rPr>
      <t>²</t>
    </r>
  </si>
  <si>
    <r>
      <t>M</t>
    </r>
    <r>
      <rPr>
        <sz val="11"/>
        <rFont val="Calibri"/>
        <family val="2"/>
      </rPr>
      <t>³</t>
    </r>
  </si>
  <si>
    <t>Lastro de Concreto</t>
  </si>
  <si>
    <t>Igual ao apilomaneto dos pilares x h=5cm</t>
  </si>
  <si>
    <t>6 blocos 1 + 14 blocos 2</t>
  </si>
  <si>
    <t>Concreto - lançamento</t>
  </si>
  <si>
    <t>MURETA DE PROTEÇÃO / ARQUIBANCADA</t>
  </si>
  <si>
    <t>Arquibancada (2 arquibancada x (1,3m + 0,72m + 0,32m) x comprimento 22m</t>
  </si>
  <si>
    <t>2 arquibancada x altura 0,08 x comprimento</t>
  </si>
  <si>
    <t>Aço</t>
  </si>
  <si>
    <t>Telha ondulada ARCO</t>
  </si>
  <si>
    <t>(Comp. Cobertura 12,9 x 2 + comp. Lanternin 6,51) - calculo da área exata (12,9*2*32+6,51*32) = 1033,92m²</t>
  </si>
  <si>
    <t>Telha Trapezoidal Oitão</t>
  </si>
  <si>
    <t>Estrutura Metálica</t>
  </si>
  <si>
    <t>Enviado pelo projetista</t>
  </si>
  <si>
    <t>(2 Arquibancadas x 22 comprimento x Reboco pela Frente e Trás h = 1,3 x 2) + (4 seções finais arquibancada x 0,93m²)</t>
  </si>
  <si>
    <t>Lona Preta</t>
  </si>
  <si>
    <t>Concreto 25mpa</t>
  </si>
  <si>
    <t>Lançamento do concreto 25 mpa</t>
  </si>
  <si>
    <t>Lixamento de superfície de concreto grosso ou fino com lixadeira elétrica</t>
  </si>
  <si>
    <t>Execução de corte em piso com Serra clipper</t>
  </si>
  <si>
    <t>Calçada</t>
  </si>
  <si>
    <t>Demarcação</t>
  </si>
  <si>
    <t>Faixas de demarcação volei, futsal e basquete</t>
  </si>
  <si>
    <t>Logo do Estado</t>
  </si>
  <si>
    <t>Uma em cada oitão</t>
  </si>
  <si>
    <t>(2 arquibancada x 22 comprimento x altura = 1,30m) + 4 seções finais arquibancada x 0,93m²</t>
  </si>
  <si>
    <t>Basquete</t>
  </si>
  <si>
    <t>Futebol</t>
  </si>
  <si>
    <t>Volei</t>
  </si>
  <si>
    <t>Alambrado</t>
  </si>
  <si>
    <t>Fornecimento e Aplicação de Tela eletrosoldada Q-113, malha 10x10, arame 3.8mm, painel 2,45x6m, espaçadores metálicos h=6cm para sustentação da tela</t>
  </si>
  <si>
    <t>Execução de corte em piso com Serra clipper conforme paginação definida e preenchimento das juntas com produto base Mastique de Poliuretano tipo NP1</t>
  </si>
  <si>
    <t>Pintura da logomarca do Estado, com fornecimento de andaime</t>
  </si>
  <si>
    <t>8.7</t>
  </si>
  <si>
    <t>8.8</t>
  </si>
  <si>
    <t>8.9</t>
  </si>
  <si>
    <t>ACUMULADO CONTRATUAL</t>
  </si>
  <si>
    <t>ACUMULADO ADITIVO</t>
  </si>
  <si>
    <t>SALDO ADITIVO</t>
  </si>
  <si>
    <t>SALDO TOTAL</t>
  </si>
  <si>
    <t>1ª MED ADITIVO</t>
  </si>
  <si>
    <t>2ª MED ADITIVO</t>
  </si>
  <si>
    <t>3ª MED ADITIVO</t>
  </si>
  <si>
    <t>4ª MED ADITIVO</t>
  </si>
  <si>
    <t>5ª MED ADITIVO</t>
  </si>
  <si>
    <t>6ª MED ADITIVO</t>
  </si>
  <si>
    <t>7ª MED ADITIVO</t>
  </si>
  <si>
    <t>8ª MED ADITIVO</t>
  </si>
  <si>
    <t>9ª MED ADITIVO</t>
  </si>
  <si>
    <t>10ª MED ADITIVO</t>
  </si>
  <si>
    <t>11ª MED ADITIVO</t>
  </si>
  <si>
    <t>12ª MED ADITIVO</t>
  </si>
  <si>
    <t>1ª MED CONTRATO</t>
  </si>
  <si>
    <t>2ª MED CONTRATO</t>
  </si>
  <si>
    <t>3ª MED CONTRATO</t>
  </si>
  <si>
    <t>4ª MED CONTRATO</t>
  </si>
  <si>
    <t>5ª MED CONTRATO</t>
  </si>
  <si>
    <t>6ª MED CONTRATO</t>
  </si>
  <si>
    <t>7ª MED CONTRATO</t>
  </si>
  <si>
    <t>8ª MED CONTRATO</t>
  </si>
  <si>
    <t>9ª MED CONTRATO</t>
  </si>
  <si>
    <t>10ª MED CONTRATO</t>
  </si>
  <si>
    <t>11ª MED CONTRATO</t>
  </si>
  <si>
    <t>12ª MED CONTRATO</t>
  </si>
  <si>
    <t>ACUMULADO GERAL (R$)</t>
  </si>
  <si>
    <t>SALDO GERAL (R$)</t>
  </si>
  <si>
    <t>1ª Med Contrato</t>
  </si>
  <si>
    <t>1ª Med Aditivo</t>
  </si>
  <si>
    <t>BOLETIM DE MEDIÇÃO CONTRATO</t>
  </si>
  <si>
    <t>BOLETIM DE MEDIÇÃO ADITIVO</t>
  </si>
  <si>
    <t>Valor do Convênio:</t>
  </si>
  <si>
    <t>1ª Med Contr</t>
  </si>
  <si>
    <t>1ª Med Adit</t>
  </si>
  <si>
    <t>2ª Med Adit</t>
  </si>
  <si>
    <t>3ª Med Adit</t>
  </si>
  <si>
    <t>4ª Med Adit</t>
  </si>
  <si>
    <t>2ª Med Contr</t>
  </si>
  <si>
    <t>3ª Med Contr</t>
  </si>
  <si>
    <t>4ª Med Contr</t>
  </si>
  <si>
    <t>5ª Med Contr</t>
  </si>
  <si>
    <t>5ª Med Adit</t>
  </si>
  <si>
    <t>6ª Med Contr</t>
  </si>
  <si>
    <t>6ª Med Adit</t>
  </si>
  <si>
    <t>7ª Med Contr</t>
  </si>
  <si>
    <t>7ª Med Adit</t>
  </si>
  <si>
    <t>8ª Med Contr</t>
  </si>
  <si>
    <t>8ª Med Adit</t>
  </si>
  <si>
    <t>9ª Med Contr</t>
  </si>
  <si>
    <t>9ª Med Adit</t>
  </si>
  <si>
    <t>10ª Med Contr</t>
  </si>
  <si>
    <t>10ª Med Adit</t>
  </si>
  <si>
    <t>11ª Med Contr</t>
  </si>
  <si>
    <t>11ª Med Adit</t>
  </si>
  <si>
    <t>12ª Med Contr</t>
  </si>
  <si>
    <t>12ª Med Adit</t>
  </si>
  <si>
    <t>2ª Med Aditivo</t>
  </si>
  <si>
    <t>3ª Med Aditivo</t>
  </si>
  <si>
    <t>2ª Med Contrato</t>
  </si>
  <si>
    <t>3ª Med Contrato</t>
  </si>
  <si>
    <t>4ª Med Aditivo</t>
  </si>
  <si>
    <t>4ª Med Contrato</t>
  </si>
  <si>
    <t>5ª Med Aditivo</t>
  </si>
  <si>
    <t>5ª Med Contrato</t>
  </si>
  <si>
    <t>6ª Med Aditivo</t>
  </si>
  <si>
    <t>6ª Med Contrato</t>
  </si>
  <si>
    <t>7ª Med Aditivo</t>
  </si>
  <si>
    <t>7ª Med Contrato</t>
  </si>
  <si>
    <t>8ª Med Aditivo</t>
  </si>
  <si>
    <t>8ª Med Contrato</t>
  </si>
  <si>
    <t>9ª Med Aditivo</t>
  </si>
  <si>
    <t>9ª Med Contrato</t>
  </si>
  <si>
    <t>10ª Med Aditivo</t>
  </si>
  <si>
    <t>10ª Med Contrato</t>
  </si>
  <si>
    <t>11ª Med Aditivo</t>
  </si>
  <si>
    <t>11ª Med Contrato</t>
  </si>
  <si>
    <t>12ª Med Aditivo</t>
  </si>
  <si>
    <t>12ª Med Contrato</t>
  </si>
  <si>
    <t>CENTRO POLÍTICO ADMINISTRATIVO - RUA ENGº EDGAR PRADO ARZE - Nº 215 - 3613-6300</t>
  </si>
  <si>
    <t>4.6</t>
  </si>
  <si>
    <t>Valor Acumulado</t>
  </si>
  <si>
    <t>Estrutura metálica para cobertura, com especificações mínimas: perfil aço dobrado, laminado e chaparia ASTM A 36, eletrodo E6013, especificação AWS. incl. montagem e fundo anti corrosão a base de cromato de zinco - Inclui pintura com esmalte sintético na cor AZUL</t>
  </si>
  <si>
    <t>COMPOSIÇÃO DA PARCELA DE LDI (LUCRO E DESPESA INDIRETAS)</t>
  </si>
  <si>
    <t>Referência</t>
  </si>
  <si>
    <t>Itens relativos à Administração da Obra</t>
  </si>
  <si>
    <t>% sobre PV</t>
  </si>
  <si>
    <t>% sobre CD</t>
  </si>
  <si>
    <t>A - Administração Central</t>
  </si>
  <si>
    <t>4,00% de PV</t>
  </si>
  <si>
    <t>B - Custos Financeiros</t>
  </si>
  <si>
    <t>CF do (PV-Lucro Operacional)</t>
  </si>
  <si>
    <t>C - Riscos</t>
  </si>
  <si>
    <t>1,25% de PV</t>
  </si>
  <si>
    <t>D - Seguros e Garantias Contratuais</t>
  </si>
  <si>
    <t>2,50% a.a. sobre 5,00% do PV</t>
  </si>
  <si>
    <t>Sub-total</t>
  </si>
  <si>
    <t>Lucro</t>
  </si>
  <si>
    <t>E - Lucro Operacional</t>
  </si>
  <si>
    <t>7,50% de PV</t>
  </si>
  <si>
    <t>LDI sem impostos</t>
  </si>
  <si>
    <t>Taxas e Impostos</t>
  </si>
  <si>
    <t>F - PIS</t>
  </si>
  <si>
    <t>0,65% de PV</t>
  </si>
  <si>
    <t>G - COFINS</t>
  </si>
  <si>
    <t>3,00% de PV</t>
  </si>
  <si>
    <t>H - ISSQN</t>
  </si>
  <si>
    <t>LDI com impostos</t>
  </si>
  <si>
    <t>Custo Direto - CD</t>
  </si>
  <si>
    <t>LDI Final com impostos</t>
  </si>
  <si>
    <t>Preço de Venda - PV</t>
  </si>
  <si>
    <t>Legenda:</t>
  </si>
  <si>
    <t>PV = Preço de Venda</t>
  </si>
  <si>
    <t>CD = Custo Direto</t>
  </si>
  <si>
    <t>Selic Jul/2010 = 10,75%</t>
  </si>
  <si>
    <t>IA = Inflação Acumulada (período de 12 meses - IPCA) = 4,84%</t>
  </si>
  <si>
    <t>CF = ((1 + Selic)¹/¹² x ((1+IA)¹/¹² -1)</t>
  </si>
  <si>
    <t>Seguros e Garantias (2,5% a.a. sobre 5% do PV) - Prazo médio de 1 ano</t>
  </si>
  <si>
    <t>Lucro Operacional conforme Portaria SINFRA n°. 343/05 de 07 de junho de 2005.</t>
  </si>
  <si>
    <t>Localidade / alíquota ISSQN</t>
  </si>
  <si>
    <t>Para Mão de Obra</t>
  </si>
  <si>
    <t>Alíquota para cálculo do BDI</t>
  </si>
  <si>
    <t>40% sobre alíquota</t>
  </si>
  <si>
    <t>Fornecimento, Trabalho e Aplicação de Aço CA 50, CA60 e Tela Eletrosoldada na Laje da Arquibancada</t>
  </si>
  <si>
    <t>Prazo Vigência:</t>
  </si>
  <si>
    <t>37/2012</t>
  </si>
  <si>
    <t>custo/m2</t>
  </si>
  <si>
    <t>***********</t>
  </si>
  <si>
    <t>m²</t>
  </si>
  <si>
    <t>SDCV0401/2014</t>
  </si>
  <si>
    <t>SDCV0707/2014</t>
  </si>
  <si>
    <t>SDCV0702/2014</t>
  </si>
  <si>
    <t>Fornecimento e Instalação de Cobertura com telha trapezoidal de aço pré-pintada eletrostaticamente em uma face, e=0,43 mm, inclinação 11%, fixada com hastes de ferro galvanizado tipo gancho, arruela de borracha e parafuso</t>
  </si>
  <si>
    <t>SDCV0901/2014</t>
  </si>
  <si>
    <t>SDCV01005/2014</t>
  </si>
  <si>
    <t>SDCV1204/2014</t>
  </si>
  <si>
    <t>SDCV1312/2014</t>
  </si>
  <si>
    <t>SDCV1313/2014</t>
  </si>
  <si>
    <t>SDCV1314/2014</t>
  </si>
  <si>
    <t>SDCV01004/2014</t>
  </si>
  <si>
    <t>Boletim SINFRA/Sinapi Fev/2014 + Correção INCC</t>
  </si>
  <si>
    <t>Fornecimento e Instalação de Cobertura com telha ondulada de aço pré-pintada eletrostaticamente em uma face (pintura de fábrica), e=0,43mm, inclinação 10%, fixada com hastes de ferro galvanizado tipo gancho, arruela de borracha e parafuso</t>
  </si>
  <si>
    <t>CC0012</t>
  </si>
  <si>
    <t>Forma de madeira para fundação, com tábuas e sarrafos, 3 aproveitamentos</t>
  </si>
  <si>
    <t>pilares de 10x10 a cada 3 mestros (8und) + viga baldrame e respaldo (12x34cm) + Broca de 1,20m</t>
  </si>
  <si>
    <t>Estimado com taxa de40kg/m³ - Retirado área aço da laje de seção inferior que não possui ferro</t>
  </si>
  <si>
    <t>Alvenaria 1/2 vez</t>
  </si>
  <si>
    <t>calçada</t>
  </si>
  <si>
    <t>base das duas arquibancadas</t>
  </si>
  <si>
    <t xml:space="preserve">INSTALAÇÕES ELÉTRICAS: QUADRA POLIESPORTIVA </t>
  </si>
  <si>
    <t>Malha</t>
  </si>
  <si>
    <t>PAR</t>
  </si>
  <si>
    <t>6 blocos 0,8 x 0,8 h=1,20 + 14 blocos 1,3x1,3 h = 1,20m (considerado 20cm a mais na escavação de cada lado e 5cm de profundidade para o lastro de concreto) + base da arquibancada (1,90x0,16x22m)X 02 lados + Brocas - (24*1,2*0,10*0,10)</t>
  </si>
  <si>
    <t>6 blocos 0,8 x 0,8 + 14 blocos 1,3x1,3 (conisderado + 20cm de área escavada) aterro arquibancada (21,35*0,40*1,25)</t>
  </si>
  <si>
    <t>CP0109</t>
  </si>
  <si>
    <t>CP0128</t>
  </si>
  <si>
    <t>CP0076</t>
  </si>
  <si>
    <t>SDEL0126/2014</t>
  </si>
  <si>
    <t>SDEL0979/2014</t>
  </si>
  <si>
    <t>73831/002</t>
  </si>
  <si>
    <t>Dois Oitões - Área exata = 139,22m² (pelo projeto) x 2 = 278,44m² + 10% perda</t>
  </si>
  <si>
    <t>SDEL0144/2014</t>
  </si>
  <si>
    <t>DEMOLIÇÕES E RETIRADAS</t>
  </si>
  <si>
    <t>m³</t>
  </si>
  <si>
    <t>OK</t>
  </si>
  <si>
    <t>unid</t>
  </si>
  <si>
    <t>Area da quadra: 24x32</t>
  </si>
  <si>
    <t>Barracão é de 43,56m2 padrão do caderno de detalhes da SEDUC</t>
  </si>
  <si>
    <t>PREÇO
SEM
BDI</t>
  </si>
  <si>
    <t>calçada externa de 1m  no entorno da quadra</t>
  </si>
  <si>
    <t>5.4</t>
  </si>
  <si>
    <t>5.5</t>
  </si>
  <si>
    <t>5.6</t>
  </si>
  <si>
    <t>Area da arquibancada: =(1,42*21,35)*2</t>
  </si>
  <si>
    <t>Cód. Composição
SECID / SAOP
Fevereiro / 2014</t>
  </si>
  <si>
    <t>CB0418</t>
  </si>
  <si>
    <t>SDCV1311/2014</t>
  </si>
  <si>
    <t>Execução de alambrado em tubo de ferro Galvanizado 2" (chapa 13), formando quadro de 1,30x2.00m e tela tipo alambrado fio 12 malha 2 1/2" fixado com arame galvanizado n.14 -  conforme detalhe executivo do projeto</t>
  </si>
  <si>
    <t>Fornecimento e instalação de Tabela de Basquete Tipo: oficial, Medidas: 1,80m horizontal x 1,20m verticalmente , Características Adicionais: em laminado naval à prova d`água, com aro de ferro sólido de 1,6cm, com diâmetro até 45,7cm, na cor laranja, com 12 pontos de fixação ao redor do aro e rede em nylon, inclusive suporte metalico treliçado para tabela</t>
  </si>
  <si>
    <t>SDCV1205/2014</t>
  </si>
  <si>
    <t>Pintura de demarcação com tinta acrílica de 1ª linha para piso nas cores Branca, Preta e Amarelo, (conf.especificação da cbd) inclusive preparo da superfície com fundo EPOXI (larg. 5.00 cm)</t>
  </si>
  <si>
    <t>CI0305</t>
  </si>
  <si>
    <t>Pintura arquibancada e piso da quadra</t>
  </si>
  <si>
    <t>Fornecimento e instalação de trave p/futebol de salão em tubo de ferro galvanizado de 8cm e  3'' com ganchos de fixação a cada 10cm,dimensões 2,0m x 3m incluindo pintura esmalte branca, com base inferior 0,70 e superior de 0,30cm, rede de nylon fio 4mm e malha 12x12</t>
  </si>
  <si>
    <t>Fornecimento e instalação de suporte p/voley em cano galvanizado diâmetro 3 pol com altura 2,55m,inclusive pintura dos mastros na cor branca, carretilha em ferro galvanizado ajustável,ganchos de fixação e rede nylon fio 2mm com 4 panos ( 02 postes).</t>
  </si>
  <si>
    <t>Pintura com tinta acrílica em piso de concreto, duas demãos, aplicada com rolo de lã.</t>
  </si>
  <si>
    <t>CD0050</t>
  </si>
  <si>
    <t>Alvenaria de vedação com blocos cerâmico furados 9 x 19 x 19 cm furos
horizontais, espessura da parede 9 cm, juntas de 10 mm com argamassa mista
de cal hidratada e areia sem peneirar traço 1:4, com 100 kg de cimento</t>
  </si>
  <si>
    <t>Concreto fck=15mpa (1:2,5:3) , incluído preparo mecânico, lançamento e adensamento.</t>
  </si>
  <si>
    <t>SDCV1409/2014</t>
  </si>
  <si>
    <t xml:space="preserve">Calçada constituída por um lastro de concreto de 250 kg cim/m3 c/ 
espessura de 6.00cm, dividido a cada 2.00 m por ripas de peroba de
7.00x1.20cm impermeabilizadas formando juntas de dilatação. Inclusive apiloamento 
</t>
  </si>
  <si>
    <t>SDCV0708/2014</t>
  </si>
  <si>
    <t>CB0504</t>
  </si>
  <si>
    <t>Chapisco para parede interna ou externa com argamassa de cimento e areia sem peneirar traço 1:3, e=5 mm, com emulsão adesiva VIAFIX</t>
  </si>
  <si>
    <t>Reboco massa única para parede interna e externa com argamassa mista de cimento, cal hidratada e areia sem peneirar traço 1:2:9, e=20 mm</t>
  </si>
  <si>
    <t>Cód. Composição
SINAPI
Fevereiro / 2014</t>
  </si>
  <si>
    <t>Cód. Composição
SECID / SEDUC
Fevereiro / 2014</t>
  </si>
  <si>
    <t>Demolição de arquibancada</t>
  </si>
  <si>
    <t>2 arquibancadas com dois degraus: area lateral = 1,10 comprimento aproximado = 27m =&gt; 1,10*27*2</t>
  </si>
  <si>
    <t>retirada postes</t>
  </si>
  <si>
    <t>retirada de 4 postes de concreto</t>
  </si>
  <si>
    <t>und</t>
  </si>
  <si>
    <t>retirada tabela</t>
  </si>
  <si>
    <t>retirada de 2 tabelas de basquete estrutura em L com aproximadamente 6m de comprimento</t>
  </si>
  <si>
    <t>retirada de árvores</t>
  </si>
  <si>
    <t>Aterro</t>
  </si>
  <si>
    <t>entre a quadra e a edificação da escola: 73,19m x h=2,2</t>
  </si>
  <si>
    <t>aterro de 50 cm na área do piso da quadra + 2 m para cada lateral (36*28*0,50)</t>
  </si>
  <si>
    <t xml:space="preserve">Área de locação: 24*32 </t>
  </si>
  <si>
    <t>conforme projeto - (9*20)+(2*24)+(5*32)+(5,32*4)</t>
  </si>
  <si>
    <t>ESTABELECIMENTO: EE MARIO CORREA DA COSTA - QUADRA POLIESPORTIVA COBERTA</t>
  </si>
  <si>
    <t>MUNICÍPIO: PARANAITA-MT</t>
  </si>
  <si>
    <t xml:space="preserve">ENDEREÇO: VIA 2, CENTRO </t>
  </si>
  <si>
    <t>1,60% de PV</t>
  </si>
  <si>
    <t>Concreto fck &gt; 25,0 Mpa - Área de ampliação: 24*32 = Area de Preparo do terreno-ÁREA DAS ARQUIBANCADAS - 30,31*2m² * espessura=0,10m</t>
  </si>
  <si>
    <t>Área de ampliação: 24x32 - ARQUIBANDACAS</t>
  </si>
  <si>
    <r>
      <t xml:space="preserve">Alíquota de </t>
    </r>
    <r>
      <rPr>
        <b/>
        <i/>
        <u/>
        <sz val="11"/>
        <color rgb="FFFF0000"/>
        <rFont val="Arial"/>
        <family val="2"/>
      </rPr>
      <t>Paranaíta</t>
    </r>
    <r>
      <rPr>
        <i/>
        <sz val="11"/>
        <color rgb="FFFF0000"/>
        <rFont val="Arial"/>
        <family val="2"/>
      </rPr>
      <t xml:space="preserve"> = 4%</t>
    </r>
  </si>
  <si>
    <t>ELÉTRICA BAIXA TENSÃO - QUADRA DE ESPORTES</t>
  </si>
  <si>
    <t>CP0313</t>
  </si>
  <si>
    <t>Fornecimento e instalação - Cabo isolado em PVC seção 2,5 mm² - 750 V - 70°C - flexível.</t>
  </si>
  <si>
    <t>Fornecimento e instalação - Cabo isolado em epr seção 10,00 mm² - 0,6/1 KV - 90°C - flexível.</t>
  </si>
  <si>
    <t>SDEL1016/2014</t>
  </si>
  <si>
    <t>Fornecimento e instalação - terminal de compressão estanhado para cabo 2,5 mm² - tipo garfo.</t>
  </si>
  <si>
    <t>Fornecimento e instalação - Terminal ou conector de pressão - para cabo 10mm2  - tipo garfo.</t>
  </si>
  <si>
    <t>SDEL0078/2014</t>
  </si>
  <si>
    <t>Fornecimento e instalação - Abraçadeira pvc tr-50 de 20 cm tipo hellemann ou similar.</t>
  </si>
  <si>
    <t>SDEL0543/2014</t>
  </si>
  <si>
    <t>Fornecimento e instalação - kit de identificação elétrica anilha hellermam wic colorida + fita velcro 4,5m pacote 01 a 10 com 100pc.</t>
  </si>
  <si>
    <t>CP0065</t>
  </si>
  <si>
    <t>Fornecimento e instalação - Disjuntor monopolar termomagnético de 10 A em quadro de distribuição (DIN).</t>
  </si>
  <si>
    <t>Fornecimento e instalação - Disjuntor bipolar termomagnético de 10 A em quadro de distribuição (DIN).</t>
  </si>
  <si>
    <t>CP0082</t>
  </si>
  <si>
    <t>Fornecimento e instalação - Disjuntor tripolar termomagnetico de 40 A em quadro de distribuicao  (DIN).</t>
  </si>
  <si>
    <t>Fornecimento e instalação - Tomada de embutir 2P+T 10A/250v c/ espelho.</t>
  </si>
  <si>
    <t>CP0153</t>
  </si>
  <si>
    <t>Fornecimento e instalação - Caixa de ligação de PVC para eletroduto flexível, retangular, dimensões 4 x 2".</t>
  </si>
  <si>
    <t>SDEL0831/2014</t>
  </si>
  <si>
    <t>Fornecimento e instalação - luminária de emergência com lâmpadas de led.</t>
  </si>
  <si>
    <t>Fornecimento e instalação - Luminária refletora simples para lâmpada incandescente, mista, vapor de mercurio ou de sodio de 250 W sem alojamento.</t>
  </si>
  <si>
    <t>Fornecimento e instalação - Lampada de vapor de mercurio de 250 W.</t>
  </si>
  <si>
    <t>Fornecimento e instalação - Reator para lampada vapor de mercurio 250 W uso externo.</t>
  </si>
  <si>
    <t>CP0507</t>
  </si>
  <si>
    <t>Fornecimento e instalação - Eletroduto de PVC flexível corrugado ø 25 mm (3/4").</t>
  </si>
  <si>
    <t>Fornecimento e instalação - Eletroduto de pvc flexível corrugado ø 1.1/2", tipo kanaflex.</t>
  </si>
  <si>
    <t>1.18</t>
  </si>
  <si>
    <t>CP0545</t>
  </si>
  <si>
    <t>Fornecimento e instalação - Eletroduto de PVC rígido roscável,inclusive conexões Ø 25 mm 3/4".</t>
  </si>
  <si>
    <t>CP0546</t>
  </si>
  <si>
    <t>Fornecimento e instalação - Eletroduto de PVC rígido roscável,inclusive conexões Ø 32 mm 1".</t>
  </si>
  <si>
    <t>CP0534</t>
  </si>
  <si>
    <t>Fornecimento e instalação - Eletroduto de aço carbono com costura galvanizado eletrolitico, inclusive conexões, Ø 40 mm (1 1/2")  .</t>
  </si>
  <si>
    <t>CP0189</t>
  </si>
  <si>
    <t>Fornecimento e instalação - Curva de aço para eletroduto galvanizado, Ø 40 mm 1 1/2".</t>
  </si>
  <si>
    <t>Fornecimento e instalação - Condulete em liga de alumínio fundido tipo "E" Ø 3/4".</t>
  </si>
  <si>
    <t>Fornecimento e instalação - Condulete em liga de alumínio fundido tipo "T" Ø 3/4".</t>
  </si>
  <si>
    <t>CP0122</t>
  </si>
  <si>
    <t>Fornecimento e instalação - Condulete em liga de alumínio fundido tipo "X" Ø 1 1/2".</t>
  </si>
  <si>
    <t>SDEL0698/2014</t>
  </si>
  <si>
    <t>Fornecimento e instalação - Abraçadeira para eletroduto c/parafuso tipo "D" 25 mm (3/4").</t>
  </si>
  <si>
    <t>SDEL0134/2014</t>
  </si>
  <si>
    <t>Fornecimento e instalação - abraçadeira tipo "D” de 1.1/2" c/ parafuso.</t>
  </si>
  <si>
    <t>1.26</t>
  </si>
  <si>
    <t>CB0468</t>
  </si>
  <si>
    <t>Escavação manual de vala em solo de 1ª categoria profundidade até 2 m.</t>
  </si>
  <si>
    <t>1.27</t>
  </si>
  <si>
    <t>CB0434</t>
  </si>
  <si>
    <t>Reaterro manual de vala.</t>
  </si>
  <si>
    <t>1.28</t>
  </si>
  <si>
    <t>Execução de mureta em alvenaria de 1,5 vez  de tijolo assente com argamassa mista 1:2:8 cimento cal hidratada e areia inclusive fundação em concreto traco 1:3.</t>
  </si>
  <si>
    <t>1.29</t>
  </si>
  <si>
    <t>SDEL0451/2014</t>
  </si>
  <si>
    <r>
      <t xml:space="preserve">Fornecimento e instalação - Quadro de dist. Tripolar de embutir em chapa metalica de 20 posições e barramento de 100 A - </t>
    </r>
    <r>
      <rPr>
        <b/>
        <sz val="11"/>
        <rFont val="Arial"/>
        <family val="2"/>
      </rPr>
      <t>QDFL (QUADRA).</t>
    </r>
  </si>
  <si>
    <t>1.30</t>
  </si>
  <si>
    <t>CB0213</t>
  </si>
  <si>
    <t>Fornecimento e instalação - Caixa de inspeção em alvenaria - 1/2 tijolo comum maciço revestido internamente com argamassa de cimento e areia sem peneirar, traço 1:3, lastro de concreto e = 10 cm, tampa e = 5 cm, dimensões 40 x 40 x 60 cm.</t>
  </si>
  <si>
    <t>1.31</t>
  </si>
  <si>
    <t>SDEL0076/2014</t>
  </si>
  <si>
    <t>Fita isolante plástica de 20 metros.</t>
  </si>
  <si>
    <t>1.32</t>
  </si>
  <si>
    <t>SDEL0077/2014</t>
  </si>
  <si>
    <t>Fita isolante alta fusão de 10 metros.</t>
  </si>
  <si>
    <t>7º MÊS</t>
  </si>
  <si>
    <t xml:space="preserve"> 7° MEDIÇÃO    PERIODO DE 14/06/2017 ATÉ 10/07/2017</t>
  </si>
</sst>
</file>

<file path=xl/styles.xml><?xml version="1.0" encoding="utf-8"?>
<styleSheet xmlns="http://schemas.openxmlformats.org/spreadsheetml/2006/main">
  <numFmts count="10">
    <numFmt numFmtId="43" formatCode="_-* #,##0.00_-;\-* #,##0.00_-;_-* &quot;-&quot;??_-;_-@_-"/>
    <numFmt numFmtId="164" formatCode="_(&quot;R$ &quot;* #,##0.00_);_(&quot;R$ &quot;* \(#,##0.00\);_(&quot;R$ &quot;* &quot;-&quot;??_);_(@_)"/>
    <numFmt numFmtId="165" formatCode="_(* #,##0.00_);_(* \(#,##0.00\);_(* &quot;-&quot;??_);_(@_)"/>
    <numFmt numFmtId="166" formatCode="_(&quot;R$&quot;* #,##0.00_);_(&quot;R$&quot;* \(#,##0.00\);_(&quot;R$&quot;* &quot;-&quot;??_);_(@_)"/>
    <numFmt numFmtId="167" formatCode="0.0000"/>
    <numFmt numFmtId="168" formatCode="0.000"/>
    <numFmt numFmtId="169" formatCode="0.0%"/>
    <numFmt numFmtId="170" formatCode="_([$€-2]* #,##0.00_);_([$€-2]* \(#,##0.00\);_([$€-2]* &quot;-&quot;??_)"/>
    <numFmt numFmtId="171" formatCode="00000"/>
    <numFmt numFmtId="172" formatCode="#,##0.00;[Red]#,##0.00"/>
  </numFmts>
  <fonts count="8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4"/>
      <name val="Arial"/>
      <family val="2"/>
    </font>
    <font>
      <b/>
      <sz val="14"/>
      <name val="Arial"/>
      <family val="2"/>
    </font>
    <font>
      <sz val="11"/>
      <name val="Arial"/>
      <family val="2"/>
    </font>
    <font>
      <b/>
      <sz val="12"/>
      <name val="Arial"/>
      <family val="2"/>
    </font>
    <font>
      <b/>
      <sz val="11"/>
      <name val="Arial"/>
      <family val="2"/>
    </font>
    <font>
      <sz val="12"/>
      <name val="Arial"/>
      <family val="2"/>
    </font>
    <font>
      <sz val="11"/>
      <color indexed="12"/>
      <name val="Arial"/>
      <family val="2"/>
    </font>
    <font>
      <b/>
      <sz val="10"/>
      <name val="Arial"/>
      <family val="2"/>
    </font>
    <font>
      <sz val="10"/>
      <name val="Arial"/>
      <family val="2"/>
    </font>
    <font>
      <sz val="12"/>
      <name val="Arial"/>
      <family val="2"/>
    </font>
    <font>
      <sz val="12"/>
      <color indexed="12"/>
      <name val="Arial"/>
      <family val="2"/>
    </font>
    <font>
      <sz val="8"/>
      <name val="Arial"/>
      <family val="2"/>
    </font>
    <font>
      <b/>
      <sz val="18"/>
      <name val="Arial"/>
      <family val="2"/>
    </font>
    <font>
      <sz val="12"/>
      <name val="Times New Roman"/>
      <family val="1"/>
    </font>
    <font>
      <sz val="14"/>
      <color indexed="12"/>
      <name val="Arial"/>
      <family val="2"/>
    </font>
    <font>
      <sz val="12"/>
      <color indexed="10"/>
      <name val="Arial"/>
      <family val="2"/>
    </font>
    <font>
      <sz val="10"/>
      <color indexed="10"/>
      <name val="Arial"/>
      <family val="2"/>
    </font>
    <font>
      <sz val="13"/>
      <name val="Arial"/>
      <family val="2"/>
    </font>
    <font>
      <sz val="10"/>
      <color indexed="10"/>
      <name val="Arial"/>
      <family val="2"/>
    </font>
    <font>
      <b/>
      <u/>
      <sz val="20"/>
      <name val="Arial"/>
      <family val="2"/>
    </font>
    <font>
      <b/>
      <sz val="12"/>
      <color indexed="12"/>
      <name val="Arial"/>
      <family val="2"/>
    </font>
    <font>
      <b/>
      <sz val="13"/>
      <name val="Arial"/>
      <family val="2"/>
    </font>
    <font>
      <sz val="11"/>
      <color indexed="10"/>
      <name val="Arial"/>
      <family val="2"/>
    </font>
    <font>
      <sz val="11"/>
      <name val="Arial"/>
      <family val="2"/>
    </font>
    <font>
      <b/>
      <sz val="13"/>
      <color indexed="12"/>
      <name val="Arial"/>
      <family val="2"/>
    </font>
    <font>
      <sz val="14"/>
      <name val="Arial"/>
      <family val="2"/>
    </font>
    <font>
      <b/>
      <sz val="9"/>
      <name val="Arial"/>
      <family val="2"/>
    </font>
    <font>
      <sz val="11"/>
      <name val="Calibri"/>
      <family val="2"/>
    </font>
    <font>
      <sz val="9"/>
      <name val="Arial"/>
      <family val="2"/>
    </font>
    <font>
      <sz val="11"/>
      <color indexed="8"/>
      <name val="Arial"/>
      <family val="2"/>
    </font>
    <font>
      <sz val="11"/>
      <color theme="1"/>
      <name val="Calibri"/>
      <family val="2"/>
      <scheme val="minor"/>
    </font>
    <font>
      <b/>
      <sz val="11"/>
      <color theme="1"/>
      <name val="Calibri"/>
      <family val="2"/>
      <scheme val="minor"/>
    </font>
    <font>
      <sz val="11"/>
      <color theme="1"/>
      <name val="Arial"/>
      <family val="2"/>
    </font>
    <font>
      <sz val="11"/>
      <color rgb="FF000000"/>
      <name val="Arial"/>
      <family val="2"/>
    </font>
    <font>
      <sz val="11"/>
      <color rgb="FFFF0000"/>
      <name val="Arial"/>
      <family val="2"/>
    </font>
    <font>
      <b/>
      <sz val="12"/>
      <color rgb="FF0000FF"/>
      <name val="Arial"/>
      <family val="2"/>
    </font>
    <font>
      <sz val="12"/>
      <color rgb="FFFF0000"/>
      <name val="Arial"/>
      <family val="2"/>
    </font>
    <font>
      <b/>
      <sz val="11"/>
      <color rgb="FFFF0000"/>
      <name val="Calibri"/>
      <family val="2"/>
      <scheme val="minor"/>
    </font>
    <font>
      <i/>
      <sz val="8"/>
      <color theme="1"/>
      <name val="Calibri"/>
      <family val="2"/>
      <scheme val="minor"/>
    </font>
    <font>
      <b/>
      <i/>
      <sz val="10"/>
      <color rgb="FFFF0000"/>
      <name val="Arial"/>
      <family val="2"/>
    </font>
    <font>
      <i/>
      <sz val="11"/>
      <color rgb="FFFF0000"/>
      <name val="Arial"/>
      <family val="2"/>
    </font>
    <font>
      <b/>
      <sz val="14"/>
      <color rgb="FF0000FF"/>
      <name val="Arial"/>
      <family val="2"/>
    </font>
    <font>
      <sz val="10"/>
      <color rgb="FF0000FF"/>
      <name val="Arial"/>
      <family val="2"/>
    </font>
    <font>
      <b/>
      <sz val="14"/>
      <color rgb="FFFF0000"/>
      <name val="Arial"/>
      <family val="2"/>
    </font>
    <font>
      <b/>
      <sz val="12.5"/>
      <name val="Arial"/>
      <family val="2"/>
    </font>
    <font>
      <b/>
      <sz val="11"/>
      <name val="Calibri"/>
      <family val="2"/>
      <scheme val="minor"/>
    </font>
    <font>
      <sz val="9"/>
      <color rgb="FF0000FF"/>
      <name val="Arial"/>
      <family val="2"/>
    </font>
    <font>
      <b/>
      <i/>
      <sz val="10"/>
      <name val="Arial"/>
      <family val="2"/>
    </font>
    <font>
      <b/>
      <i/>
      <u/>
      <sz val="11"/>
      <color rgb="FFFF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2"/>
      <color theme="1"/>
      <name val="Arial"/>
      <family val="2"/>
    </font>
    <font>
      <sz val="9"/>
      <color indexed="10"/>
      <name val="Geneva"/>
      <family val="2"/>
    </font>
    <font>
      <sz val="11"/>
      <color indexed="8"/>
      <name val="Calibri"/>
      <family val="2"/>
    </font>
    <font>
      <u/>
      <sz val="10"/>
      <color theme="10"/>
      <name val="Arial"/>
      <family val="2"/>
    </font>
    <font>
      <u/>
      <sz val="10"/>
      <color indexed="12"/>
      <name val="Arial"/>
      <family val="2"/>
    </font>
  </fonts>
  <fills count="4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ECF4BC"/>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2">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style="hair">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indexed="64"/>
      </left>
      <right/>
      <top style="hair">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9">
    <xf numFmtId="0" fontId="0" fillId="0" borderId="0"/>
    <xf numFmtId="170"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10" fillId="0" borderId="0" applyFont="0" applyFill="0" applyBorder="0" applyAlignment="0" applyProtection="0"/>
    <xf numFmtId="0" fontId="41" fillId="0" borderId="0"/>
    <xf numFmtId="0" fontId="41"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7" fontId="41"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9" fillId="0" borderId="0"/>
    <xf numFmtId="165"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0" fontId="10" fillId="0" borderId="0"/>
    <xf numFmtId="0" fontId="10" fillId="0" borderId="0"/>
    <xf numFmtId="166" fontId="9" fillId="0" borderId="0" applyFont="0" applyFill="0" applyBorder="0" applyAlignment="0" applyProtection="0"/>
    <xf numFmtId="166" fontId="9" fillId="0" borderId="0" applyFont="0" applyFill="0" applyBorder="0" applyAlignment="0" applyProtection="0"/>
    <xf numFmtId="0" fontId="8" fillId="0" borderId="0"/>
    <xf numFmtId="165"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0" fontId="7" fillId="0" borderId="0"/>
    <xf numFmtId="165"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6" fillId="0" borderId="0"/>
    <xf numFmtId="165"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4" fillId="0" borderId="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3" fillId="0" borderId="0"/>
    <xf numFmtId="165"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0" fontId="2" fillId="0" borderId="0"/>
    <xf numFmtId="43" fontId="10" fillId="0" borderId="0" applyFont="0" applyFill="0" applyBorder="0" applyAlignment="0" applyProtection="0"/>
    <xf numFmtId="167" fontId="2"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10" fillId="0" borderId="0" applyFont="0" applyFill="0" applyBorder="0" applyAlignment="0" applyProtection="0"/>
    <xf numFmtId="0" fontId="60" fillId="0" borderId="0" applyNumberFormat="0" applyFill="0" applyBorder="0" applyAlignment="0" applyProtection="0"/>
    <xf numFmtId="0" fontId="61" fillId="0" borderId="63" applyNumberFormat="0" applyFill="0" applyAlignment="0" applyProtection="0"/>
    <xf numFmtId="0" fontId="62" fillId="0" borderId="64" applyNumberFormat="0" applyFill="0" applyAlignment="0" applyProtection="0"/>
    <xf numFmtId="0" fontId="63" fillId="0" borderId="65" applyNumberFormat="0" applyFill="0" applyAlignment="0" applyProtection="0"/>
    <xf numFmtId="0" fontId="63" fillId="0" borderId="0" applyNumberFormat="0" applyFill="0" applyBorder="0" applyAlignment="0" applyProtection="0"/>
    <xf numFmtId="0" fontId="64" fillId="12" borderId="0" applyNumberFormat="0" applyBorder="0" applyAlignment="0" applyProtection="0"/>
    <xf numFmtId="0" fontId="65" fillId="13" borderId="0" applyNumberFormat="0" applyBorder="0" applyAlignment="0" applyProtection="0"/>
    <xf numFmtId="0" fontId="66" fillId="14" borderId="0" applyNumberFormat="0" applyBorder="0" applyAlignment="0" applyProtection="0"/>
    <xf numFmtId="0" fontId="67" fillId="15" borderId="66" applyNumberFormat="0" applyAlignment="0" applyProtection="0"/>
    <xf numFmtId="0" fontId="68" fillId="16" borderId="67" applyNumberFormat="0" applyAlignment="0" applyProtection="0"/>
    <xf numFmtId="0" fontId="69" fillId="16" borderId="66" applyNumberFormat="0" applyAlignment="0" applyProtection="0"/>
    <xf numFmtId="0" fontId="70" fillId="0" borderId="68" applyNumberFormat="0" applyFill="0" applyAlignment="0" applyProtection="0"/>
    <xf numFmtId="0" fontId="71" fillId="17" borderId="69"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42" fillId="0" borderId="71" applyNumberFormat="0" applyFill="0" applyAlignment="0" applyProtection="0"/>
    <xf numFmtId="0" fontId="74"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74" fillId="22" borderId="0" applyNumberFormat="0" applyBorder="0" applyAlignment="0" applyProtection="0"/>
    <xf numFmtId="0" fontId="7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74" fillId="26" borderId="0" applyNumberFormat="0" applyBorder="0" applyAlignment="0" applyProtection="0"/>
    <xf numFmtId="0" fontId="7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74" fillId="30" borderId="0" applyNumberFormat="0" applyBorder="0" applyAlignment="0" applyProtection="0"/>
    <xf numFmtId="0" fontId="7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74" fillId="34" borderId="0" applyNumberFormat="0" applyBorder="0" applyAlignment="0" applyProtection="0"/>
    <xf numFmtId="0" fontId="74"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74" fillId="38" borderId="0" applyNumberFormat="0" applyBorder="0" applyAlignment="0" applyProtection="0"/>
    <xf numFmtId="0" fontId="74"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74" fillId="42" borderId="0" applyNumberFormat="0" applyBorder="0" applyAlignment="0" applyProtection="0"/>
    <xf numFmtId="164" fontId="10" fillId="0" borderId="0" applyFont="0" applyFill="0" applyBorder="0" applyAlignment="0" applyProtection="0"/>
    <xf numFmtId="0" fontId="75" fillId="0" borderId="0"/>
    <xf numFmtId="9" fontId="10" fillId="0" borderId="0" applyFont="0" applyFill="0" applyBorder="0" applyAlignment="0" applyProtection="0"/>
    <xf numFmtId="43" fontId="75"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76" fillId="0" borderId="0"/>
    <xf numFmtId="0" fontId="76" fillId="0" borderId="0"/>
    <xf numFmtId="0" fontId="77" fillId="0" borderId="0"/>
    <xf numFmtId="0" fontId="78" fillId="0" borderId="0" applyNumberFormat="0" applyFill="0" applyBorder="0" applyAlignment="0" applyProtection="0"/>
    <xf numFmtId="0" fontId="79" fillId="0" borderId="0" applyNumberFormat="0" applyFill="0" applyBorder="0" applyAlignment="0" applyProtection="0">
      <alignment vertical="top"/>
      <protection locked="0"/>
    </xf>
    <xf numFmtId="164" fontId="10" fillId="0" borderId="0" applyFont="0" applyFill="0" applyBorder="0" applyAlignment="0" applyProtection="0"/>
    <xf numFmtId="164" fontId="10" fillId="0" borderId="0" applyFont="0" applyFill="0" applyBorder="0" applyAlignment="0" applyProtection="0"/>
    <xf numFmtId="4" fontId="10" fillId="0" borderId="0"/>
    <xf numFmtId="0" fontId="75" fillId="0" borderId="0"/>
    <xf numFmtId="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18" borderId="70" applyNumberFormat="0" applyFont="0" applyAlignment="0" applyProtection="0"/>
  </cellStyleXfs>
  <cellXfs count="689">
    <xf numFmtId="0" fontId="0" fillId="0" borderId="0" xfId="0"/>
    <xf numFmtId="0" fontId="11" fillId="0" borderId="0" xfId="0" applyFont="1" applyAlignment="1">
      <alignment horizontal="left"/>
    </xf>
    <xf numFmtId="0" fontId="12" fillId="0" borderId="0" xfId="0" applyFont="1" applyAlignment="1">
      <alignment horizontal="left"/>
    </xf>
    <xf numFmtId="0" fontId="11" fillId="0" borderId="0" xfId="0" applyFont="1" applyBorder="1"/>
    <xf numFmtId="0" fontId="13" fillId="0" borderId="0" xfId="0" applyFont="1"/>
    <xf numFmtId="0" fontId="0" fillId="0" borderId="0" xfId="0" applyBorder="1"/>
    <xf numFmtId="0" fontId="15" fillId="0" borderId="0" xfId="0" applyFont="1" applyAlignment="1">
      <alignment horizontal="left"/>
    </xf>
    <xf numFmtId="0" fontId="13" fillId="0" borderId="0" xfId="0" applyFont="1" applyBorder="1"/>
    <xf numFmtId="0" fontId="16" fillId="0" borderId="0" xfId="0" applyFont="1" applyAlignment="1">
      <alignment horizontal="left"/>
    </xf>
    <xf numFmtId="0" fontId="0" fillId="0" borderId="0" xfId="0" applyAlignment="1">
      <alignment horizontal="left"/>
    </xf>
    <xf numFmtId="0" fontId="16" fillId="0" borderId="0" xfId="0" applyFont="1" applyBorder="1"/>
    <xf numFmtId="0" fontId="16" fillId="0" borderId="0" xfId="0" applyFont="1" applyFill="1" applyBorder="1" applyAlignment="1">
      <alignment horizontal="left"/>
    </xf>
    <xf numFmtId="0" fontId="14" fillId="0" borderId="0" xfId="0" applyFont="1" applyFill="1" applyBorder="1" applyAlignment="1">
      <alignment horizontal="left"/>
    </xf>
    <xf numFmtId="0" fontId="16" fillId="0" borderId="0" xfId="0" applyFont="1" applyFill="1" applyBorder="1"/>
    <xf numFmtId="0" fontId="20" fillId="0" borderId="0" xfId="0" applyFont="1" applyFill="1"/>
    <xf numFmtId="0" fontId="20" fillId="0" borderId="0" xfId="0" applyFont="1" applyFill="1" applyBorder="1"/>
    <xf numFmtId="0" fontId="16" fillId="0" borderId="1" xfId="0" applyFont="1" applyFill="1" applyBorder="1"/>
    <xf numFmtId="0" fontId="20" fillId="0" borderId="0" xfId="0" applyFont="1" applyFill="1" applyAlignment="1">
      <alignment horizontal="left"/>
    </xf>
    <xf numFmtId="4" fontId="13" fillId="0" borderId="3" xfId="0" applyNumberFormat="1" applyFont="1" applyFill="1" applyBorder="1" applyAlignment="1">
      <alignment vertical="center"/>
    </xf>
    <xf numFmtId="165" fontId="13" fillId="0" borderId="3" xfId="0" applyNumberFormat="1" applyFont="1" applyFill="1" applyBorder="1" applyAlignment="1">
      <alignment vertical="center"/>
    </xf>
    <xf numFmtId="0" fontId="11" fillId="0" borderId="0" xfId="0" applyFont="1" applyFill="1" applyAlignment="1">
      <alignment horizontal="left"/>
    </xf>
    <xf numFmtId="0" fontId="20" fillId="0" borderId="0" xfId="0" applyFont="1" applyFill="1" applyAlignment="1">
      <alignment horizontal="center"/>
    </xf>
    <xf numFmtId="165" fontId="15" fillId="0" borderId="3" xfId="0" applyNumberFormat="1" applyFont="1" applyFill="1" applyBorder="1" applyAlignment="1">
      <alignment vertical="center"/>
    </xf>
    <xf numFmtId="4" fontId="13" fillId="0" borderId="3" xfId="0" applyNumberFormat="1" applyFont="1" applyFill="1" applyBorder="1" applyAlignment="1">
      <alignment horizontal="right" vertical="center"/>
    </xf>
    <xf numFmtId="0" fontId="15" fillId="0" borderId="3" xfId="0" quotePrefix="1" applyFont="1" applyBorder="1" applyAlignment="1">
      <alignment vertical="center" wrapText="1"/>
    </xf>
    <xf numFmtId="165" fontId="13" fillId="0" borderId="3" xfId="10" applyFont="1" applyBorder="1" applyAlignment="1">
      <alignment horizontal="center" vertical="center" wrapText="1"/>
    </xf>
    <xf numFmtId="165" fontId="15" fillId="0" borderId="3" xfId="10" applyFont="1" applyBorder="1" applyAlignment="1">
      <alignment horizontal="center" vertical="center" wrapText="1"/>
    </xf>
    <xf numFmtId="165" fontId="15" fillId="0" borderId="5" xfId="10" applyFont="1" applyFill="1" applyBorder="1" applyAlignment="1">
      <alignment horizontal="center" vertical="center"/>
    </xf>
    <xf numFmtId="165" fontId="15" fillId="0" borderId="3" xfId="10" applyFont="1" applyFill="1" applyBorder="1" applyAlignment="1">
      <alignment horizontal="justify" vertical="center"/>
    </xf>
    <xf numFmtId="165" fontId="13" fillId="0" borderId="3" xfId="10" quotePrefix="1" applyFont="1" applyFill="1" applyBorder="1" applyAlignment="1">
      <alignment horizontal="center" vertical="center"/>
    </xf>
    <xf numFmtId="165" fontId="13" fillId="0" borderId="3" xfId="10" applyFont="1" applyFill="1" applyBorder="1" applyAlignment="1">
      <alignment horizontal="center" vertical="center"/>
    </xf>
    <xf numFmtId="165" fontId="13" fillId="0" borderId="4" xfId="10" applyFont="1" applyFill="1" applyBorder="1" applyAlignment="1">
      <alignment horizontal="right" vertical="center"/>
    </xf>
    <xf numFmtId="165" fontId="13" fillId="0" borderId="5" xfId="10" applyFont="1" applyFill="1" applyBorder="1" applyAlignment="1">
      <alignment horizontal="center" vertical="center"/>
    </xf>
    <xf numFmtId="165" fontId="13" fillId="0" borderId="3" xfId="10" quotePrefix="1" applyFont="1" applyBorder="1" applyAlignment="1">
      <alignment horizontal="justify" vertical="center"/>
    </xf>
    <xf numFmtId="165" fontId="13" fillId="0" borderId="3" xfId="10" quotePrefix="1" applyFont="1" applyBorder="1" applyAlignment="1">
      <alignment vertical="center"/>
    </xf>
    <xf numFmtId="165" fontId="15" fillId="0" borderId="4" xfId="10" applyFont="1" applyFill="1" applyBorder="1" applyAlignment="1">
      <alignment horizontal="right" vertical="center"/>
    </xf>
    <xf numFmtId="165" fontId="13" fillId="0" borderId="3" xfId="10" applyFont="1" applyFill="1" applyBorder="1" applyAlignment="1">
      <alignment horizontal="center" vertical="center" wrapText="1"/>
    </xf>
    <xf numFmtId="165" fontId="13" fillId="0" borderId="3" xfId="10" quotePrefix="1" applyFont="1" applyBorder="1" applyAlignment="1">
      <alignment horizontal="center" vertical="center"/>
    </xf>
    <xf numFmtId="165" fontId="15" fillId="0" borderId="3" xfId="10" applyFont="1" applyBorder="1" applyAlignment="1">
      <alignment horizontal="center" vertical="center"/>
    </xf>
    <xf numFmtId="165" fontId="15" fillId="0" borderId="3" xfId="10" quotePrefix="1" applyFont="1" applyBorder="1" applyAlignment="1">
      <alignment horizontal="justify" vertical="center"/>
    </xf>
    <xf numFmtId="165" fontId="13" fillId="0" borderId="3" xfId="10" applyFont="1" applyFill="1" applyBorder="1" applyAlignment="1">
      <alignment vertical="center"/>
    </xf>
    <xf numFmtId="165" fontId="13" fillId="0" borderId="3" xfId="10" applyFont="1" applyBorder="1" applyAlignment="1">
      <alignment horizontal="justify" vertical="center"/>
    </xf>
    <xf numFmtId="165" fontId="15" fillId="0" borderId="3" xfId="10" quotePrefix="1" applyFont="1" applyBorder="1" applyAlignment="1">
      <alignment vertical="center" wrapText="1"/>
    </xf>
    <xf numFmtId="165" fontId="15" fillId="0" borderId="4" xfId="10" applyFont="1" applyBorder="1" applyAlignment="1">
      <alignment horizontal="right" vertical="center" wrapText="1"/>
    </xf>
    <xf numFmtId="165" fontId="15" fillId="0" borderId="3" xfId="10" applyFont="1" applyBorder="1" applyAlignment="1">
      <alignment horizontal="left" vertical="center"/>
    </xf>
    <xf numFmtId="165" fontId="15" fillId="0" borderId="6" xfId="10" applyFont="1" applyFill="1" applyBorder="1" applyAlignment="1">
      <alignment horizontal="center" vertical="center"/>
    </xf>
    <xf numFmtId="165" fontId="13" fillId="0" borderId="7" xfId="10" applyFont="1" applyFill="1" applyBorder="1" applyAlignment="1">
      <alignment horizontal="center" vertical="center"/>
    </xf>
    <xf numFmtId="0" fontId="26" fillId="0" borderId="0" xfId="0" applyFont="1" applyFill="1" applyBorder="1"/>
    <xf numFmtId="0" fontId="18" fillId="2" borderId="10" xfId="0" applyFont="1" applyFill="1" applyBorder="1" applyAlignment="1">
      <alignment horizontal="center"/>
    </xf>
    <xf numFmtId="0" fontId="28" fillId="0" borderId="0" xfId="0" applyFont="1" applyAlignment="1">
      <alignment horizontal="left"/>
    </xf>
    <xf numFmtId="0" fontId="28" fillId="0" borderId="0" xfId="0" applyFont="1"/>
    <xf numFmtId="0" fontId="28" fillId="0" borderId="0" xfId="0" applyFont="1" applyBorder="1"/>
    <xf numFmtId="165" fontId="13" fillId="0" borderId="3" xfId="10" applyFont="1" applyFill="1" applyBorder="1" applyAlignment="1">
      <alignment vertical="center" wrapText="1"/>
    </xf>
    <xf numFmtId="165" fontId="13" fillId="0" borderId="3" xfId="10" applyFont="1" applyFill="1" applyBorder="1" applyAlignment="1">
      <alignment horizontal="right" vertical="center" wrapText="1"/>
    </xf>
    <xf numFmtId="0" fontId="13" fillId="0" borderId="3" xfId="0" applyFont="1" applyFill="1" applyBorder="1" applyAlignment="1">
      <alignment horizontal="center" vertical="center"/>
    </xf>
    <xf numFmtId="0" fontId="15" fillId="0" borderId="5" xfId="0" applyFont="1" applyBorder="1" applyAlignment="1">
      <alignment horizontal="center" vertical="center"/>
    </xf>
    <xf numFmtId="0" fontId="15" fillId="0" borderId="3" xfId="0" applyFont="1" applyBorder="1" applyAlignment="1">
      <alignment vertical="center" wrapText="1"/>
    </xf>
    <xf numFmtId="10" fontId="13" fillId="0" borderId="13" xfId="8" applyNumberFormat="1" applyFont="1" applyFill="1" applyBorder="1" applyAlignment="1">
      <alignment horizontal="center" vertical="center"/>
    </xf>
    <xf numFmtId="10" fontId="15" fillId="0" borderId="13" xfId="8" applyNumberFormat="1" applyFont="1" applyFill="1" applyBorder="1" applyAlignment="1">
      <alignment horizontal="center" vertical="center"/>
    </xf>
    <xf numFmtId="165" fontId="13" fillId="0" borderId="3" xfId="0" quotePrefix="1" applyNumberFormat="1" applyFont="1" applyBorder="1" applyAlignment="1">
      <alignment horizontal="justify" vertical="center"/>
    </xf>
    <xf numFmtId="4" fontId="13" fillId="0" borderId="5" xfId="0" applyNumberFormat="1" applyFont="1" applyBorder="1" applyAlignment="1">
      <alignment vertical="center"/>
    </xf>
    <xf numFmtId="0" fontId="15" fillId="0" borderId="4" xfId="0" applyFont="1" applyFill="1" applyBorder="1" applyAlignment="1">
      <alignment horizontal="center" vertical="center"/>
    </xf>
    <xf numFmtId="3" fontId="15" fillId="0" borderId="13" xfId="0" applyNumberFormat="1" applyFont="1" applyBorder="1" applyAlignment="1">
      <alignment horizontal="center" vertical="center"/>
    </xf>
    <xf numFmtId="3" fontId="15" fillId="0" borderId="4" xfId="0" applyNumberFormat="1" applyFont="1" applyBorder="1" applyAlignment="1">
      <alignment horizontal="center" vertical="center"/>
    </xf>
    <xf numFmtId="4" fontId="13" fillId="0" borderId="14" xfId="0" applyNumberFormat="1" applyFont="1" applyBorder="1" applyAlignment="1">
      <alignment vertical="center"/>
    </xf>
    <xf numFmtId="165" fontId="18" fillId="0" borderId="2" xfId="10" applyFont="1" applyFill="1" applyBorder="1" applyAlignment="1">
      <alignment horizontal="center" vertical="center"/>
    </xf>
    <xf numFmtId="0" fontId="32" fillId="0" borderId="0" xfId="0" applyFont="1" applyFill="1" applyBorder="1" applyAlignment="1">
      <alignment horizontal="right" vertical="center"/>
    </xf>
    <xf numFmtId="0" fontId="0" fillId="0" borderId="0" xfId="0" applyFill="1"/>
    <xf numFmtId="0" fontId="23" fillId="0" borderId="0" xfId="0" applyFont="1" applyFill="1" applyAlignment="1">
      <alignment vertical="center"/>
    </xf>
    <xf numFmtId="0" fontId="14" fillId="0" borderId="0" xfId="0" applyFont="1" applyFill="1" applyAlignment="1">
      <alignment vertical="center"/>
    </xf>
    <xf numFmtId="0" fontId="14" fillId="0" borderId="0" xfId="0" applyFont="1" applyFill="1" applyAlignment="1">
      <alignment horizontal="left"/>
    </xf>
    <xf numFmtId="0" fontId="18" fillId="0" borderId="0" xfId="0" applyFont="1" applyFill="1" applyAlignment="1">
      <alignment horizontal="left"/>
    </xf>
    <xf numFmtId="0" fontId="14" fillId="0" borderId="0" xfId="0" applyFont="1" applyFill="1" applyAlignment="1"/>
    <xf numFmtId="0" fontId="24" fillId="0" borderId="0" xfId="0" applyFont="1" applyFill="1" applyAlignment="1">
      <alignment horizontal="center"/>
    </xf>
    <xf numFmtId="0" fontId="14" fillId="0" borderId="0" xfId="0" applyFont="1" applyFill="1" applyBorder="1" applyAlignment="1"/>
    <xf numFmtId="0" fontId="0" fillId="0" borderId="0" xfId="0" applyAlignment="1">
      <alignment vertical="center"/>
    </xf>
    <xf numFmtId="165" fontId="16" fillId="0" borderId="2" xfId="10" applyFont="1" applyFill="1" applyBorder="1" applyAlignment="1">
      <alignment vertical="center"/>
    </xf>
    <xf numFmtId="0" fontId="13" fillId="0" borderId="2" xfId="0" applyFont="1" applyFill="1" applyBorder="1" applyAlignment="1">
      <alignment horizontal="center" vertical="center"/>
    </xf>
    <xf numFmtId="4" fontId="16" fillId="0" borderId="2" xfId="0" applyNumberFormat="1" applyFont="1" applyBorder="1" applyAlignment="1">
      <alignment vertical="center"/>
    </xf>
    <xf numFmtId="2" fontId="16" fillId="0" borderId="2" xfId="0" applyNumberFormat="1" applyFont="1" applyBorder="1" applyAlignment="1">
      <alignment horizontal="center" vertical="center"/>
    </xf>
    <xf numFmtId="4" fontId="13" fillId="0" borderId="12" xfId="0" applyNumberFormat="1" applyFont="1" applyBorder="1" applyAlignment="1">
      <alignment vertical="center"/>
    </xf>
    <xf numFmtId="3" fontId="15" fillId="0" borderId="11" xfId="0" applyNumberFormat="1" applyFont="1" applyBorder="1" applyAlignment="1">
      <alignment horizontal="center" vertical="center"/>
    </xf>
    <xf numFmtId="3" fontId="29" fillId="0" borderId="0" xfId="0" applyNumberFormat="1" applyFont="1" applyAlignment="1">
      <alignment vertical="center"/>
    </xf>
    <xf numFmtId="165" fontId="15" fillId="0" borderId="5" xfId="10" applyFont="1" applyBorder="1" applyAlignment="1">
      <alignment horizontal="center" vertical="center"/>
    </xf>
    <xf numFmtId="0" fontId="0" fillId="0" borderId="0" xfId="0" applyBorder="1" applyAlignment="1">
      <alignment vertical="center"/>
    </xf>
    <xf numFmtId="4" fontId="15" fillId="0" borderId="5" xfId="0" applyNumberFormat="1" applyFont="1" applyBorder="1" applyAlignment="1">
      <alignment vertical="center"/>
    </xf>
    <xf numFmtId="169" fontId="15" fillId="0" borderId="4" xfId="8" applyNumberFormat="1" applyFont="1" applyBorder="1" applyAlignment="1">
      <alignment horizontal="center" vertical="center"/>
    </xf>
    <xf numFmtId="4" fontId="15" fillId="0" borderId="14" xfId="0" applyNumberFormat="1" applyFont="1" applyBorder="1" applyAlignment="1">
      <alignment vertical="center"/>
    </xf>
    <xf numFmtId="169" fontId="15" fillId="0" borderId="13" xfId="8" applyNumberFormat="1" applyFont="1" applyBorder="1" applyAlignment="1">
      <alignment horizontal="center" vertical="center"/>
    </xf>
    <xf numFmtId="165" fontId="13" fillId="0" borderId="3" xfId="10" applyNumberFormat="1" applyFont="1" applyFill="1" applyBorder="1" applyAlignment="1">
      <alignment horizontal="center" vertical="center"/>
    </xf>
    <xf numFmtId="0" fontId="12" fillId="0" borderId="16" xfId="0" applyFont="1" applyBorder="1" applyAlignment="1">
      <alignment horizontal="center" vertical="center" wrapText="1"/>
    </xf>
    <xf numFmtId="0" fontId="11" fillId="0" borderId="16" xfId="0" applyFont="1" applyBorder="1" applyAlignment="1">
      <alignment vertical="center" wrapText="1"/>
    </xf>
    <xf numFmtId="165" fontId="11" fillId="0" borderId="16" xfId="0" applyNumberFormat="1" applyFont="1" applyBorder="1" applyAlignment="1">
      <alignment horizontal="right" vertical="center" wrapText="1"/>
    </xf>
    <xf numFmtId="10" fontId="11" fillId="0" borderId="17" xfId="0" applyNumberFormat="1" applyFont="1" applyBorder="1" applyAlignment="1">
      <alignment horizontal="center" vertical="center"/>
    </xf>
    <xf numFmtId="4" fontId="11" fillId="0" borderId="17" xfId="0" applyNumberFormat="1" applyFont="1" applyFill="1" applyBorder="1" applyAlignment="1">
      <alignment horizontal="right" vertical="center" wrapText="1"/>
    </xf>
    <xf numFmtId="4" fontId="11" fillId="0" borderId="17" xfId="0" applyNumberFormat="1" applyFont="1" applyBorder="1" applyAlignment="1">
      <alignment horizontal="right" vertical="center" wrapText="1"/>
    </xf>
    <xf numFmtId="4" fontId="11" fillId="0" borderId="18" xfId="0" applyNumberFormat="1" applyFont="1" applyFill="1" applyBorder="1" applyAlignment="1">
      <alignment horizontal="right" vertical="center" wrapText="1"/>
    </xf>
    <xf numFmtId="4" fontId="11" fillId="0" borderId="18" xfId="0" applyNumberFormat="1" applyFont="1" applyBorder="1" applyAlignment="1">
      <alignment horizontal="right" vertical="center" wrapText="1"/>
    </xf>
    <xf numFmtId="10" fontId="11" fillId="2" borderId="2" xfId="0" applyNumberFormat="1" applyFont="1" applyFill="1" applyBorder="1" applyAlignment="1">
      <alignment horizontal="center" vertical="center"/>
    </xf>
    <xf numFmtId="4" fontId="11" fillId="2" borderId="2" xfId="0" applyNumberFormat="1" applyFont="1" applyFill="1" applyBorder="1" applyAlignment="1">
      <alignment horizontal="right" vertical="center"/>
    </xf>
    <xf numFmtId="0" fontId="21" fillId="0" borderId="0" xfId="0" applyFont="1" applyBorder="1" applyAlignment="1">
      <alignment vertical="center" wrapText="1"/>
    </xf>
    <xf numFmtId="4" fontId="31" fillId="0" borderId="0" xfId="0" applyNumberFormat="1" applyFont="1" applyFill="1" applyBorder="1" applyAlignment="1">
      <alignment horizontal="center" vertical="center"/>
    </xf>
    <xf numFmtId="166" fontId="31" fillId="0" borderId="0" xfId="4" applyFont="1" applyFill="1" applyBorder="1" applyAlignment="1">
      <alignment horizontal="right" vertical="center"/>
    </xf>
    <xf numFmtId="0" fontId="21" fillId="0" borderId="19" xfId="0" applyFont="1" applyBorder="1" applyAlignment="1">
      <alignment vertical="center" wrapText="1"/>
    </xf>
    <xf numFmtId="4" fontId="31" fillId="0" borderId="19" xfId="0" applyNumberFormat="1" applyFont="1" applyFill="1" applyBorder="1" applyAlignment="1">
      <alignment horizontal="center" vertical="center"/>
    </xf>
    <xf numFmtId="0" fontId="20" fillId="0" borderId="0" xfId="0" applyFont="1" applyFill="1" applyAlignment="1">
      <alignment vertical="center"/>
    </xf>
    <xf numFmtId="0" fontId="16" fillId="0" borderId="0" xfId="0" applyFont="1" applyFill="1" applyAlignment="1">
      <alignment horizontal="left" vertical="center"/>
    </xf>
    <xf numFmtId="0" fontId="16" fillId="0" borderId="0" xfId="0" applyFont="1" applyBorder="1" applyAlignment="1">
      <alignment horizontal="left" vertical="center"/>
    </xf>
    <xf numFmtId="0" fontId="20" fillId="0" borderId="0" xfId="0" applyFont="1" applyFill="1" applyBorder="1" applyAlignment="1">
      <alignment vertical="center"/>
    </xf>
    <xf numFmtId="0" fontId="16" fillId="0" borderId="0" xfId="0" applyFont="1" applyFill="1" applyBorder="1" applyAlignment="1">
      <alignment vertical="center"/>
    </xf>
    <xf numFmtId="0" fontId="16" fillId="0" borderId="0" xfId="0" applyFont="1" applyFill="1" applyBorder="1" applyAlignment="1">
      <alignment vertical="center" wrapText="1"/>
    </xf>
    <xf numFmtId="0" fontId="16" fillId="0" borderId="0" xfId="0" applyFont="1" applyFill="1" applyAlignment="1">
      <alignment vertical="center" wrapText="1"/>
    </xf>
    <xf numFmtId="0" fontId="11" fillId="0" borderId="18" xfId="0" applyFont="1" applyFill="1" applyBorder="1" applyAlignment="1">
      <alignment vertical="center"/>
    </xf>
    <xf numFmtId="165" fontId="15" fillId="0" borderId="3" xfId="10" applyFont="1" applyFill="1" applyBorder="1" applyAlignment="1">
      <alignment horizontal="right" vertical="center"/>
    </xf>
    <xf numFmtId="165" fontId="15" fillId="0" borderId="13" xfId="10" applyFont="1" applyFill="1" applyBorder="1" applyAlignment="1">
      <alignment horizontal="right"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1" fillId="0" borderId="22" xfId="0" applyFont="1" applyFill="1" applyBorder="1" applyAlignment="1">
      <alignment vertical="center"/>
    </xf>
    <xf numFmtId="0" fontId="12" fillId="0" borderId="16" xfId="0" quotePrefix="1" applyFont="1" applyBorder="1" applyAlignment="1">
      <alignment vertical="center" wrapText="1"/>
    </xf>
    <xf numFmtId="0" fontId="32" fillId="0" borderId="17" xfId="0" applyFont="1" applyBorder="1" applyAlignment="1">
      <alignment vertical="center" wrapText="1"/>
    </xf>
    <xf numFmtId="0" fontId="11" fillId="0" borderId="23" xfId="0" applyFont="1" applyFill="1" applyBorder="1" applyAlignment="1">
      <alignment vertical="center"/>
    </xf>
    <xf numFmtId="0" fontId="14" fillId="0" borderId="24" xfId="0" applyFont="1" applyFill="1" applyBorder="1" applyAlignment="1">
      <alignment horizontal="left" vertical="center"/>
    </xf>
    <xf numFmtId="0" fontId="14" fillId="0" borderId="25" xfId="0" applyFont="1" applyFill="1" applyBorder="1" applyAlignment="1">
      <alignment horizontal="left" vertical="center"/>
    </xf>
    <xf numFmtId="0" fontId="16" fillId="0" borderId="25" xfId="0" applyFont="1" applyFill="1" applyBorder="1" applyAlignment="1">
      <alignment vertical="center"/>
    </xf>
    <xf numFmtId="0" fontId="20" fillId="0" borderId="25" xfId="0" applyFont="1" applyFill="1" applyBorder="1" applyAlignment="1">
      <alignment vertical="center"/>
    </xf>
    <xf numFmtId="0" fontId="20" fillId="0" borderId="26" xfId="0" applyFont="1" applyFill="1" applyBorder="1" applyAlignment="1">
      <alignment vertical="center"/>
    </xf>
    <xf numFmtId="0" fontId="14" fillId="0" borderId="27" xfId="0" applyFont="1" applyFill="1" applyBorder="1" applyAlignment="1">
      <alignment horizontal="left" vertical="center"/>
    </xf>
    <xf numFmtId="0" fontId="14" fillId="0" borderId="0" xfId="0" applyFont="1" applyFill="1" applyBorder="1" applyAlignment="1">
      <alignment horizontal="left" vertical="center"/>
    </xf>
    <xf numFmtId="0" fontId="20" fillId="0" borderId="28" xfId="0" applyFont="1" applyFill="1" applyBorder="1" applyAlignment="1">
      <alignment vertical="center"/>
    </xf>
    <xf numFmtId="0" fontId="16" fillId="0" borderId="27" xfId="0" applyFont="1" applyFill="1" applyBorder="1" applyAlignment="1">
      <alignment horizontal="left" vertical="center"/>
    </xf>
    <xf numFmtId="165" fontId="21" fillId="0" borderId="27" xfId="0" applyNumberFormat="1" applyFont="1" applyBorder="1" applyAlignment="1">
      <alignment horizontal="left" vertical="center"/>
    </xf>
    <xf numFmtId="0" fontId="16" fillId="0" borderId="0" xfId="0" applyFont="1" applyFill="1" applyBorder="1" applyAlignment="1">
      <alignment horizontal="left" vertical="center"/>
    </xf>
    <xf numFmtId="0" fontId="14" fillId="0" borderId="27" xfId="0" applyFont="1" applyBorder="1" applyAlignment="1">
      <alignment horizontal="left" vertical="center"/>
    </xf>
    <xf numFmtId="0" fontId="20" fillId="0" borderId="27" xfId="0" applyFont="1" applyFill="1" applyBorder="1" applyAlignment="1">
      <alignment vertical="center"/>
    </xf>
    <xf numFmtId="0" fontId="14" fillId="0" borderId="27" xfId="0" applyFont="1" applyBorder="1" applyAlignment="1">
      <alignment horizontal="center" vertical="center"/>
    </xf>
    <xf numFmtId="0" fontId="14" fillId="0" borderId="29" xfId="0" applyFont="1" applyBorder="1" applyAlignment="1">
      <alignment horizontal="center" vertical="center"/>
    </xf>
    <xf numFmtId="0" fontId="16" fillId="0" borderId="1" xfId="0" applyFont="1" applyBorder="1" applyAlignment="1">
      <alignment horizontal="center" vertical="center"/>
    </xf>
    <xf numFmtId="165" fontId="16" fillId="0" borderId="1" xfId="0" applyNumberFormat="1" applyFont="1" applyBorder="1" applyAlignment="1">
      <alignment horizontal="center" vertical="center" wrapText="1"/>
    </xf>
    <xf numFmtId="0" fontId="20" fillId="0" borderId="1" xfId="0" applyFont="1" applyFill="1" applyBorder="1" applyAlignment="1">
      <alignment vertical="center"/>
    </xf>
    <xf numFmtId="0" fontId="20" fillId="0" borderId="30" xfId="0" applyFont="1" applyFill="1" applyBorder="1" applyAlignment="1">
      <alignment vertical="center"/>
    </xf>
    <xf numFmtId="0" fontId="16" fillId="0" borderId="0" xfId="0" applyFont="1" applyFill="1" applyBorder="1" applyAlignment="1">
      <alignment horizontal="center" vertical="center" wrapText="1"/>
    </xf>
    <xf numFmtId="4" fontId="16" fillId="0" borderId="0" xfId="0" applyNumberFormat="1" applyFont="1" applyFill="1" applyBorder="1" applyAlignment="1">
      <alignment horizontal="left" vertical="center"/>
    </xf>
    <xf numFmtId="0" fontId="16" fillId="0" borderId="0" xfId="0" applyFont="1" applyBorder="1" applyAlignment="1">
      <alignment horizontal="right" vertical="center"/>
    </xf>
    <xf numFmtId="14" fontId="32" fillId="0" borderId="0" xfId="0" applyNumberFormat="1" applyFont="1" applyFill="1" applyBorder="1" applyAlignment="1">
      <alignment horizontal="center" vertical="center"/>
    </xf>
    <xf numFmtId="0" fontId="14" fillId="0" borderId="0" xfId="0" applyFont="1"/>
    <xf numFmtId="0" fontId="14" fillId="0" borderId="0" xfId="0" applyFont="1" applyAlignment="1"/>
    <xf numFmtId="165" fontId="20" fillId="0" borderId="0" xfId="0" applyNumberFormat="1" applyFont="1" applyFill="1" applyBorder="1"/>
    <xf numFmtId="165" fontId="13" fillId="0" borderId="4" xfId="10" applyFont="1" applyFill="1" applyBorder="1" applyAlignment="1">
      <alignment vertical="center" wrapText="1"/>
    </xf>
    <xf numFmtId="165" fontId="13" fillId="0" borderId="32" xfId="10" applyFont="1" applyFill="1" applyBorder="1" applyAlignment="1">
      <alignment horizontal="right" vertical="center"/>
    </xf>
    <xf numFmtId="165" fontId="15" fillId="0" borderId="32" xfId="10" applyFont="1" applyFill="1" applyBorder="1" applyAlignment="1">
      <alignment horizontal="right" vertical="center"/>
    </xf>
    <xf numFmtId="165" fontId="15" fillId="0" borderId="4" xfId="10" applyNumberFormat="1" applyFont="1" applyFill="1" applyBorder="1" applyAlignment="1">
      <alignment horizontal="right" vertical="center"/>
    </xf>
    <xf numFmtId="0" fontId="12" fillId="0" borderId="0" xfId="0" applyFont="1"/>
    <xf numFmtId="0" fontId="18" fillId="0" borderId="0" xfId="0" applyFont="1" applyBorder="1" applyAlignment="1">
      <alignment horizontal="center"/>
    </xf>
    <xf numFmtId="0" fontId="21" fillId="0" borderId="0" xfId="0" applyFont="1" applyBorder="1" applyAlignment="1">
      <alignment horizontal="center" vertical="justify"/>
    </xf>
    <xf numFmtId="165" fontId="19" fillId="0" borderId="0" xfId="0" applyNumberFormat="1" applyFont="1" applyBorder="1" applyAlignment="1"/>
    <xf numFmtId="165" fontId="15" fillId="0" borderId="3" xfId="10" applyFont="1" applyFill="1" applyBorder="1" applyAlignment="1">
      <alignment vertical="center" wrapText="1"/>
    </xf>
    <xf numFmtId="10" fontId="15" fillId="0" borderId="5" xfId="10" applyNumberFormat="1" applyFont="1" applyFill="1" applyBorder="1" applyAlignment="1">
      <alignment vertical="center" wrapText="1"/>
    </xf>
    <xf numFmtId="165" fontId="15" fillId="0" borderId="5" xfId="10" applyNumberFormat="1" applyFont="1" applyFill="1" applyBorder="1" applyAlignment="1">
      <alignment vertical="center" wrapText="1"/>
    </xf>
    <xf numFmtId="165" fontId="13" fillId="0" borderId="13" xfId="10" applyFont="1" applyFill="1" applyBorder="1" applyAlignment="1">
      <alignment vertical="center" wrapText="1"/>
    </xf>
    <xf numFmtId="0" fontId="33" fillId="0" borderId="0" xfId="0" applyFont="1" applyFill="1" applyBorder="1"/>
    <xf numFmtId="0" fontId="14" fillId="0" borderId="31" xfId="0" applyFont="1" applyFill="1" applyBorder="1" applyAlignment="1">
      <alignment horizontal="center"/>
    </xf>
    <xf numFmtId="164" fontId="14" fillId="0" borderId="9" xfId="0" applyNumberFormat="1" applyFont="1" applyFill="1" applyBorder="1" applyAlignment="1"/>
    <xf numFmtId="168" fontId="0" fillId="0" borderId="0" xfId="0" applyNumberFormat="1" applyBorder="1"/>
    <xf numFmtId="164" fontId="0" fillId="0" borderId="0" xfId="0" applyNumberFormat="1"/>
    <xf numFmtId="0" fontId="32" fillId="0" borderId="0" xfId="0" applyFont="1" applyFill="1" applyBorder="1" applyAlignment="1">
      <alignment vertical="center"/>
    </xf>
    <xf numFmtId="4" fontId="11" fillId="4" borderId="18" xfId="0" applyNumberFormat="1" applyFont="1" applyFill="1" applyBorder="1" applyAlignment="1">
      <alignment horizontal="right" vertical="center" wrapText="1"/>
    </xf>
    <xf numFmtId="0" fontId="12" fillId="0" borderId="2" xfId="0" applyFont="1" applyBorder="1" applyAlignment="1">
      <alignment horizontal="right" vertical="center"/>
    </xf>
    <xf numFmtId="10" fontId="12" fillId="0" borderId="2" xfId="0" applyNumberFormat="1" applyFont="1" applyFill="1" applyBorder="1" applyAlignment="1">
      <alignment horizontal="center" vertical="center"/>
    </xf>
    <xf numFmtId="164" fontId="16" fillId="0" borderId="0" xfId="0" applyNumberFormat="1" applyFont="1" applyFill="1" applyBorder="1" applyAlignment="1">
      <alignment horizontal="center" vertical="center"/>
    </xf>
    <xf numFmtId="164" fontId="16" fillId="4" borderId="0" xfId="0" applyNumberFormat="1" applyFont="1" applyFill="1" applyBorder="1" applyAlignment="1">
      <alignment horizontal="center" vertical="center"/>
    </xf>
    <xf numFmtId="164" fontId="12" fillId="0" borderId="2" xfId="0" applyNumberFormat="1" applyFont="1" applyFill="1" applyBorder="1" applyAlignment="1">
      <alignment horizontal="center" vertical="center"/>
    </xf>
    <xf numFmtId="0" fontId="12" fillId="0" borderId="0" xfId="0" applyFont="1" applyBorder="1" applyAlignment="1">
      <alignment horizontal="right" vertical="center"/>
    </xf>
    <xf numFmtId="0" fontId="25" fillId="0" borderId="0" xfId="0" applyFont="1" applyBorder="1" applyAlignment="1">
      <alignment vertical="center" wrapText="1"/>
    </xf>
    <xf numFmtId="0" fontId="20" fillId="0" borderId="19" xfId="0" applyFont="1" applyFill="1" applyBorder="1" applyAlignment="1">
      <alignment vertical="center"/>
    </xf>
    <xf numFmtId="0" fontId="13" fillId="0" borderId="0" xfId="0" applyFont="1" applyBorder="1" applyAlignment="1">
      <alignment horizontal="center" vertical="center"/>
    </xf>
    <xf numFmtId="165" fontId="16" fillId="0" borderId="27" xfId="0" applyNumberFormat="1" applyFont="1" applyBorder="1" applyAlignment="1">
      <alignment horizontal="left" vertical="center"/>
    </xf>
    <xf numFmtId="0" fontId="16" fillId="0" borderId="0" xfId="0" applyFont="1" applyFill="1" applyBorder="1" applyAlignment="1">
      <alignment horizontal="center"/>
    </xf>
    <xf numFmtId="10" fontId="16" fillId="0" borderId="0" xfId="8" applyNumberFormat="1" applyFont="1" applyFill="1" applyBorder="1" applyAlignment="1">
      <alignment horizontal="center"/>
    </xf>
    <xf numFmtId="0" fontId="13" fillId="0" borderId="7" xfId="0" applyFont="1" applyBorder="1" applyAlignment="1">
      <alignment horizontal="center" vertical="center"/>
    </xf>
    <xf numFmtId="165" fontId="15" fillId="2" borderId="8" xfId="10" applyFont="1" applyFill="1" applyBorder="1" applyAlignment="1">
      <alignment horizontal="right" vertical="center" wrapText="1"/>
    </xf>
    <xf numFmtId="165" fontId="15" fillId="2" borderId="7" xfId="10" applyFont="1" applyFill="1" applyBorder="1" applyAlignment="1">
      <alignment horizontal="right" vertical="center" wrapText="1"/>
    </xf>
    <xf numFmtId="165" fontId="15" fillId="2" borderId="33" xfId="10" applyFont="1" applyFill="1" applyBorder="1" applyAlignment="1">
      <alignment horizontal="right" vertical="center" wrapText="1"/>
    </xf>
    <xf numFmtId="0" fontId="12" fillId="0" borderId="0" xfId="0" applyFont="1" applyFill="1" applyBorder="1" applyAlignment="1">
      <alignment horizontal="left"/>
    </xf>
    <xf numFmtId="165" fontId="15" fillId="2" borderId="34" xfId="10" applyFont="1" applyFill="1" applyBorder="1" applyAlignment="1">
      <alignment horizontal="right" vertical="center" wrapText="1"/>
    </xf>
    <xf numFmtId="0" fontId="31" fillId="4" borderId="0" xfId="0" applyFont="1" applyFill="1"/>
    <xf numFmtId="0" fontId="15" fillId="0" borderId="3" xfId="0" quotePrefix="1" applyFont="1" applyFill="1" applyBorder="1" applyAlignment="1">
      <alignment horizontal="center" vertical="center"/>
    </xf>
    <xf numFmtId="165" fontId="13" fillId="0" borderId="3" xfId="10" quotePrefix="1" applyFont="1" applyFill="1" applyBorder="1" applyAlignment="1">
      <alignment horizontal="justify" vertical="center"/>
    </xf>
    <xf numFmtId="0" fontId="25" fillId="0" borderId="0" xfId="0" applyFont="1" applyAlignment="1">
      <alignment horizontal="left"/>
    </xf>
    <xf numFmtId="3" fontId="15" fillId="0" borderId="35" xfId="0" applyNumberFormat="1" applyFont="1" applyBorder="1" applyAlignment="1">
      <alignment horizontal="center" vertical="center"/>
    </xf>
    <xf numFmtId="4" fontId="13" fillId="0" borderId="36" xfId="0" applyNumberFormat="1" applyFont="1" applyBorder="1" applyAlignment="1">
      <alignment vertical="center"/>
    </xf>
    <xf numFmtId="0" fontId="13" fillId="0" borderId="0" xfId="0" quotePrefix="1" applyFont="1" applyFill="1" applyBorder="1" applyAlignment="1">
      <alignment horizontal="justify" vertical="center" wrapText="1"/>
    </xf>
    <xf numFmtId="0" fontId="13" fillId="0" borderId="3" xfId="0" applyFont="1" applyFill="1" applyBorder="1" applyAlignment="1">
      <alignment horizontal="center" vertical="center" wrapText="1"/>
    </xf>
    <xf numFmtId="0" fontId="36" fillId="0" borderId="0" xfId="0" applyFont="1" applyAlignment="1">
      <alignment horizontal="left"/>
    </xf>
    <xf numFmtId="0" fontId="16" fillId="0" borderId="0" xfId="0" applyFont="1" applyFill="1" applyAlignment="1">
      <alignment vertical="center"/>
    </xf>
    <xf numFmtId="0" fontId="16" fillId="0" borderId="28" xfId="0" applyFont="1" applyFill="1" applyBorder="1" applyAlignment="1">
      <alignment vertical="center"/>
    </xf>
    <xf numFmtId="4" fontId="16" fillId="0" borderId="0" xfId="0" applyNumberFormat="1" applyFont="1" applyFill="1" applyBorder="1" applyAlignment="1">
      <alignment vertical="center"/>
    </xf>
    <xf numFmtId="165" fontId="13" fillId="5" borderId="3" xfId="10" quotePrefix="1" applyNumberFormat="1" applyFont="1" applyFill="1" applyBorder="1" applyAlignment="1">
      <alignment horizontal="center" vertical="center"/>
    </xf>
    <xf numFmtId="165" fontId="13" fillId="5" borderId="3" xfId="10" applyNumberFormat="1" applyFont="1" applyFill="1" applyBorder="1" applyAlignment="1">
      <alignment horizontal="center" vertical="center"/>
    </xf>
    <xf numFmtId="165" fontId="15" fillId="5" borderId="3" xfId="10" applyFont="1" applyFill="1" applyBorder="1" applyAlignment="1">
      <alignment vertical="center" wrapText="1"/>
    </xf>
    <xf numFmtId="165" fontId="13" fillId="5" borderId="7" xfId="10" applyFont="1" applyFill="1" applyBorder="1" applyAlignment="1">
      <alignment horizontal="center" vertical="center"/>
    </xf>
    <xf numFmtId="0" fontId="20" fillId="5" borderId="0" xfId="0" applyFont="1" applyFill="1"/>
    <xf numFmtId="164" fontId="28" fillId="0" borderId="0" xfId="0" applyNumberFormat="1" applyFont="1"/>
    <xf numFmtId="0" fontId="28" fillId="0" borderId="0" xfId="0" applyFont="1" applyAlignment="1">
      <alignment horizontal="right"/>
    </xf>
    <xf numFmtId="4" fontId="16" fillId="0" borderId="0" xfId="0" applyNumberFormat="1" applyFont="1" applyFill="1" applyBorder="1" applyAlignment="1">
      <alignment vertical="center" wrapText="1"/>
    </xf>
    <xf numFmtId="4" fontId="20" fillId="0" borderId="0" xfId="0" applyNumberFormat="1" applyFont="1" applyFill="1" applyAlignment="1">
      <alignment vertical="center"/>
    </xf>
    <xf numFmtId="0" fontId="16" fillId="0" borderId="12" xfId="0" applyFont="1" applyFill="1" applyBorder="1" applyAlignment="1">
      <alignment vertical="center" wrapText="1"/>
    </xf>
    <xf numFmtId="0" fontId="16" fillId="0" borderId="11" xfId="0" applyFont="1" applyFill="1" applyBorder="1" applyAlignment="1">
      <alignment vertical="center" wrapText="1"/>
    </xf>
    <xf numFmtId="4" fontId="16" fillId="0" borderId="5" xfId="0" applyNumberFormat="1" applyFont="1" applyFill="1" applyBorder="1" applyAlignment="1">
      <alignment vertical="center" wrapText="1"/>
    </xf>
    <xf numFmtId="10" fontId="16" fillId="0" borderId="4" xfId="0" applyNumberFormat="1" applyFont="1" applyFill="1" applyBorder="1" applyAlignment="1">
      <alignment vertical="center" wrapText="1"/>
    </xf>
    <xf numFmtId="0" fontId="20" fillId="0" borderId="4" xfId="0" applyFont="1" applyFill="1" applyBorder="1" applyAlignment="1">
      <alignment vertical="center"/>
    </xf>
    <xf numFmtId="0" fontId="18" fillId="2" borderId="10" xfId="0" applyFont="1" applyFill="1" applyBorder="1" applyAlignment="1">
      <alignment horizontal="center" vertical="center" wrapText="1"/>
    </xf>
    <xf numFmtId="0" fontId="10" fillId="0" borderId="0" xfId="0" applyFont="1"/>
    <xf numFmtId="0" fontId="10" fillId="0" borderId="0" xfId="0" applyFont="1" applyAlignment="1">
      <alignment horizontal="center"/>
    </xf>
    <xf numFmtId="0" fontId="13" fillId="6" borderId="3" xfId="0" quotePrefix="1" applyFont="1" applyFill="1" applyBorder="1" applyAlignment="1">
      <alignment horizontal="center" vertical="center"/>
    </xf>
    <xf numFmtId="0" fontId="13" fillId="6" borderId="3" xfId="0" applyFont="1" applyFill="1" applyBorder="1" applyAlignment="1">
      <alignment vertical="center" wrapText="1"/>
    </xf>
    <xf numFmtId="0" fontId="13" fillId="6" borderId="3" xfId="0" applyFont="1" applyFill="1" applyBorder="1" applyAlignment="1">
      <alignment horizontal="center" vertical="center"/>
    </xf>
    <xf numFmtId="165" fontId="13" fillId="0" borderId="37" xfId="10" applyFont="1" applyFill="1" applyBorder="1" applyAlignment="1">
      <alignment horizontal="right" vertical="center"/>
    </xf>
    <xf numFmtId="165" fontId="15" fillId="0" borderId="37" xfId="10" applyFont="1" applyFill="1" applyBorder="1" applyAlignment="1">
      <alignment horizontal="right" vertical="center"/>
    </xf>
    <xf numFmtId="165" fontId="15" fillId="0" borderId="37" xfId="10" applyNumberFormat="1" applyFont="1" applyFill="1" applyBorder="1" applyAlignment="1">
      <alignment horizontal="right" vertical="center"/>
    </xf>
    <xf numFmtId="165" fontId="15" fillId="2" borderId="38" xfId="10" applyFont="1" applyFill="1" applyBorder="1" applyAlignment="1">
      <alignment horizontal="right" vertical="center" wrapText="1"/>
    </xf>
    <xf numFmtId="165" fontId="13" fillId="6" borderId="3" xfId="10" applyFont="1" applyFill="1" applyBorder="1" applyAlignment="1">
      <alignment horizontal="center" vertical="center"/>
    </xf>
    <xf numFmtId="0" fontId="46" fillId="7" borderId="0" xfId="0" applyFont="1" applyFill="1"/>
    <xf numFmtId="165" fontId="13" fillId="6" borderId="3" xfId="10" applyFont="1" applyFill="1" applyBorder="1" applyAlignment="1">
      <alignment horizontal="center" vertical="center" wrapText="1"/>
    </xf>
    <xf numFmtId="165" fontId="13" fillId="6" borderId="3" xfId="10" quotePrefix="1" applyFont="1" applyFill="1" applyBorder="1" applyAlignment="1">
      <alignment horizontal="center" vertical="center"/>
    </xf>
    <xf numFmtId="0" fontId="39" fillId="0" borderId="10" xfId="0" applyFont="1" applyBorder="1" applyAlignment="1">
      <alignment horizontal="center" vertical="center"/>
    </xf>
    <xf numFmtId="0" fontId="39" fillId="0" borderId="10" xfId="0" applyFont="1" applyFill="1" applyBorder="1" applyAlignment="1">
      <alignment horizontal="left" vertical="center"/>
    </xf>
    <xf numFmtId="0" fontId="39" fillId="0" borderId="10" xfId="0" applyFont="1" applyFill="1" applyBorder="1" applyAlignment="1">
      <alignment vertical="center" wrapText="1"/>
    </xf>
    <xf numFmtId="168" fontId="39" fillId="0" borderId="0" xfId="0" applyNumberFormat="1" applyFont="1" applyAlignment="1">
      <alignment vertical="center"/>
    </xf>
    <xf numFmtId="0" fontId="39" fillId="0" borderId="0" xfId="0" applyFont="1" applyAlignment="1">
      <alignment vertical="center"/>
    </xf>
    <xf numFmtId="0" fontId="37" fillId="2" borderId="10" xfId="0" applyFont="1" applyFill="1" applyBorder="1" applyAlignment="1">
      <alignment horizontal="center" vertical="center"/>
    </xf>
    <xf numFmtId="0" fontId="37" fillId="2" borderId="10" xfId="0" applyFont="1" applyFill="1" applyBorder="1" applyAlignment="1">
      <alignment horizontal="center" vertical="center" wrapText="1"/>
    </xf>
    <xf numFmtId="0" fontId="39" fillId="0" borderId="10" xfId="0" applyFont="1" applyBorder="1" applyAlignment="1">
      <alignment horizontal="left" vertical="center"/>
    </xf>
    <xf numFmtId="0" fontId="39" fillId="0" borderId="10" xfId="0" applyFont="1" applyBorder="1" applyAlignment="1">
      <alignment vertical="center" wrapText="1"/>
    </xf>
    <xf numFmtId="165" fontId="39" fillId="0" borderId="10" xfId="10" applyFont="1" applyBorder="1" applyAlignment="1">
      <alignment horizontal="center" vertical="center"/>
    </xf>
    <xf numFmtId="0" fontId="39" fillId="0" borderId="0" xfId="0" applyFont="1" applyFill="1" applyBorder="1" applyAlignment="1">
      <alignment vertical="center"/>
    </xf>
    <xf numFmtId="0" fontId="39" fillId="4" borderId="10" xfId="0" applyFont="1" applyFill="1" applyBorder="1" applyAlignment="1">
      <alignment horizontal="left" vertical="center"/>
    </xf>
    <xf numFmtId="0" fontId="39" fillId="4" borderId="10" xfId="0" applyFont="1" applyFill="1" applyBorder="1" applyAlignment="1">
      <alignment vertical="center" wrapText="1"/>
    </xf>
    <xf numFmtId="0" fontId="39" fillId="4" borderId="10" xfId="0" applyFont="1" applyFill="1" applyBorder="1" applyAlignment="1">
      <alignment horizontal="center" vertical="center"/>
    </xf>
    <xf numFmtId="165" fontId="39" fillId="4" borderId="10" xfId="10" applyFont="1" applyFill="1" applyBorder="1" applyAlignment="1">
      <alignment vertical="center"/>
    </xf>
    <xf numFmtId="0" fontId="10" fillId="0" borderId="0" xfId="0" applyFont="1" applyFill="1" applyBorder="1"/>
    <xf numFmtId="0" fontId="39" fillId="0" borderId="10" xfId="0" applyFont="1" applyFill="1" applyBorder="1" applyAlignment="1">
      <alignment horizontal="center" vertical="center"/>
    </xf>
    <xf numFmtId="0" fontId="39" fillId="0" borderId="10" xfId="0" applyFont="1" applyFill="1" applyBorder="1" applyAlignment="1">
      <alignment wrapText="1"/>
    </xf>
    <xf numFmtId="0" fontId="39" fillId="0" borderId="10" xfId="0" applyFont="1" applyBorder="1" applyAlignment="1">
      <alignment horizontal="center"/>
    </xf>
    <xf numFmtId="165" fontId="39" fillId="0" borderId="10" xfId="10" applyFont="1" applyFill="1" applyBorder="1" applyAlignment="1">
      <alignment horizontal="center" vertical="center" wrapText="1"/>
    </xf>
    <xf numFmtId="165" fontId="39" fillId="0" borderId="10" xfId="10" applyFont="1" applyFill="1" applyBorder="1" applyAlignment="1">
      <alignment vertical="center"/>
    </xf>
    <xf numFmtId="2" fontId="39" fillId="0" borderId="0" xfId="0" applyNumberFormat="1" applyFont="1" applyAlignment="1">
      <alignment vertical="center"/>
    </xf>
    <xf numFmtId="168" fontId="39" fillId="0" borderId="0" xfId="0" applyNumberFormat="1" applyFont="1" applyFill="1" applyAlignment="1">
      <alignment vertical="center"/>
    </xf>
    <xf numFmtId="0" fontId="39" fillId="0" borderId="0" xfId="0" applyFont="1" applyFill="1" applyAlignment="1">
      <alignment vertical="center"/>
    </xf>
    <xf numFmtId="0" fontId="39" fillId="0" borderId="10" xfId="0" applyFont="1" applyFill="1" applyBorder="1" applyAlignment="1">
      <alignment horizontal="left" vertical="center" wrapText="1"/>
    </xf>
    <xf numFmtId="0" fontId="39" fillId="0" borderId="10" xfId="0" quotePrefix="1" applyFont="1" applyFill="1" applyBorder="1" applyAlignment="1">
      <alignment horizontal="left" vertical="center" wrapText="1"/>
    </xf>
    <xf numFmtId="0" fontId="39" fillId="0" borderId="10" xfId="0" quotePrefix="1" applyFont="1" applyFill="1" applyBorder="1" applyAlignment="1">
      <alignment horizontal="center" vertical="center"/>
    </xf>
    <xf numFmtId="165" fontId="39" fillId="0" borderId="10" xfId="10" applyFont="1" applyBorder="1" applyAlignment="1">
      <alignment vertical="center"/>
    </xf>
    <xf numFmtId="0" fontId="39" fillId="0" borderId="10" xfId="0" applyFont="1" applyBorder="1" applyAlignment="1">
      <alignment horizontal="left" vertical="center" wrapText="1"/>
    </xf>
    <xf numFmtId="165" fontId="13" fillId="6" borderId="5" xfId="10" applyFont="1" applyFill="1" applyBorder="1" applyAlignment="1">
      <alignment horizontal="center" vertical="center"/>
    </xf>
    <xf numFmtId="165" fontId="13" fillId="6" borderId="3" xfId="10" applyNumberFormat="1" applyFont="1" applyFill="1" applyBorder="1" applyAlignment="1">
      <alignment horizontal="center" vertical="center"/>
    </xf>
    <xf numFmtId="165" fontId="13" fillId="6" borderId="4" xfId="10" applyFont="1" applyFill="1" applyBorder="1" applyAlignment="1">
      <alignment horizontal="right" vertical="center"/>
    </xf>
    <xf numFmtId="165" fontId="13" fillId="6" borderId="37" xfId="10" applyFont="1" applyFill="1" applyBorder="1" applyAlignment="1">
      <alignment horizontal="right" vertical="center"/>
    </xf>
    <xf numFmtId="0" fontId="13" fillId="6" borderId="0" xfId="0" applyFont="1" applyFill="1" applyBorder="1"/>
    <xf numFmtId="0" fontId="17" fillId="0" borderId="0" xfId="0" applyFont="1" applyAlignment="1">
      <alignment horizontal="left"/>
    </xf>
    <xf numFmtId="2" fontId="39" fillId="0" borderId="10" xfId="0" applyNumberFormat="1" applyFont="1" applyFill="1" applyBorder="1" applyAlignment="1">
      <alignment vertical="center"/>
    </xf>
    <xf numFmtId="165" fontId="13" fillId="8" borderId="3" xfId="10" applyNumberFormat="1" applyFont="1" applyFill="1" applyBorder="1" applyAlignment="1">
      <alignment horizontal="center" vertical="center"/>
    </xf>
    <xf numFmtId="165" fontId="15" fillId="8" borderId="3" xfId="10" applyFont="1" applyFill="1" applyBorder="1" applyAlignment="1">
      <alignment vertical="center" wrapText="1"/>
    </xf>
    <xf numFmtId="0" fontId="20" fillId="8" borderId="0" xfId="0" applyFont="1" applyFill="1"/>
    <xf numFmtId="0" fontId="16" fillId="0" borderId="0" xfId="0" applyFont="1" applyFill="1" applyBorder="1" applyAlignment="1">
      <alignment horizontal="center" vertical="center"/>
    </xf>
    <xf numFmtId="4" fontId="32" fillId="0" borderId="0" xfId="0" applyNumberFormat="1" applyFont="1" applyFill="1" applyBorder="1" applyAlignment="1">
      <alignment horizontal="right" vertical="center"/>
    </xf>
    <xf numFmtId="0" fontId="47" fillId="0" borderId="0" xfId="0" applyFont="1" applyFill="1" applyAlignment="1">
      <alignment vertical="center"/>
    </xf>
    <xf numFmtId="0" fontId="13" fillId="0" borderId="39" xfId="0" applyFont="1" applyBorder="1" applyAlignment="1">
      <alignment horizontal="center" vertical="center"/>
    </xf>
    <xf numFmtId="3" fontId="27" fillId="0" borderId="0" xfId="0" applyNumberFormat="1" applyFont="1"/>
    <xf numFmtId="0" fontId="16" fillId="0" borderId="36" xfId="0" applyFont="1" applyFill="1" applyBorder="1" applyAlignment="1">
      <alignment vertical="center" wrapText="1"/>
    </xf>
    <xf numFmtId="4" fontId="16" fillId="0" borderId="14" xfId="0" applyNumberFormat="1" applyFont="1" applyFill="1" applyBorder="1" applyAlignment="1">
      <alignment vertical="center" wrapText="1"/>
    </xf>
    <xf numFmtId="0" fontId="20" fillId="0" borderId="14" xfId="0" applyFont="1" applyFill="1" applyBorder="1" applyAlignment="1">
      <alignment vertical="center"/>
    </xf>
    <xf numFmtId="0" fontId="20" fillId="0" borderId="6" xfId="0" applyFont="1" applyFill="1" applyBorder="1" applyAlignment="1">
      <alignment vertical="center"/>
    </xf>
    <xf numFmtId="0" fontId="20" fillId="0" borderId="8" xfId="0" applyFont="1" applyFill="1" applyBorder="1" applyAlignment="1">
      <alignment vertical="center"/>
    </xf>
    <xf numFmtId="0" fontId="17" fillId="0" borderId="0" xfId="0" applyFont="1" applyAlignment="1">
      <alignment horizontal="center" vertical="center" wrapText="1"/>
    </xf>
    <xf numFmtId="0" fontId="25" fillId="0" borderId="0" xfId="0" applyFont="1" applyAlignment="1">
      <alignment horizontal="left" vertical="center"/>
    </xf>
    <xf numFmtId="0" fontId="11" fillId="0" borderId="0" xfId="0" applyFont="1" applyAlignment="1">
      <alignment vertical="center"/>
    </xf>
    <xf numFmtId="0" fontId="14" fillId="0" borderId="25" xfId="0" applyFont="1" applyFill="1" applyBorder="1" applyAlignment="1">
      <alignment vertical="center" wrapText="1"/>
    </xf>
    <xf numFmtId="0" fontId="14" fillId="0" borderId="26" xfId="0" applyFont="1" applyFill="1" applyBorder="1" applyAlignment="1">
      <alignment vertical="center" wrapText="1"/>
    </xf>
    <xf numFmtId="0" fontId="14" fillId="0" borderId="1" xfId="0" applyFont="1" applyFill="1" applyBorder="1" applyAlignment="1">
      <alignment vertical="center" wrapText="1"/>
    </xf>
    <xf numFmtId="0" fontId="14" fillId="0" borderId="30" xfId="0" applyFont="1" applyFill="1" applyBorder="1" applyAlignment="1">
      <alignment vertical="center" wrapText="1"/>
    </xf>
    <xf numFmtId="165" fontId="13" fillId="6" borderId="32" xfId="10" applyFont="1" applyFill="1" applyBorder="1" applyAlignment="1">
      <alignment horizontal="right" vertical="center"/>
    </xf>
    <xf numFmtId="165" fontId="15" fillId="0" borderId="32" xfId="10" applyNumberFormat="1" applyFont="1" applyFill="1" applyBorder="1" applyAlignment="1">
      <alignment horizontal="right" vertical="center"/>
    </xf>
    <xf numFmtId="0" fontId="53" fillId="0" borderId="0" xfId="0" applyFont="1" applyFill="1" applyBorder="1" applyAlignment="1">
      <alignment vertical="center"/>
    </xf>
    <xf numFmtId="0" fontId="14" fillId="0" borderId="0" xfId="0" applyFont="1" applyFill="1" applyBorder="1" applyAlignment="1">
      <alignment horizontal="center"/>
    </xf>
    <xf numFmtId="0" fontId="16" fillId="0" borderId="1" xfId="0" applyFont="1" applyFill="1" applyBorder="1" applyAlignment="1">
      <alignment horizontal="center"/>
    </xf>
    <xf numFmtId="0" fontId="13" fillId="6" borderId="3" xfId="0" applyFont="1" applyFill="1" applyBorder="1" applyAlignment="1">
      <alignment horizontal="center" vertical="center" wrapText="1"/>
    </xf>
    <xf numFmtId="164" fontId="14" fillId="0" borderId="0" xfId="0" applyNumberFormat="1" applyFont="1" applyFill="1" applyBorder="1" applyAlignment="1"/>
    <xf numFmtId="0" fontId="39" fillId="0" borderId="10" xfId="0" applyFont="1" applyFill="1" applyBorder="1" applyAlignment="1">
      <alignment horizontal="left"/>
    </xf>
    <xf numFmtId="2" fontId="39" fillId="0" borderId="10" xfId="0" applyNumberFormat="1" applyFont="1" applyFill="1" applyBorder="1"/>
    <xf numFmtId="0" fontId="13" fillId="6" borderId="3" xfId="7" applyFont="1" applyFill="1" applyBorder="1" applyAlignment="1">
      <alignment horizontal="center" vertical="center"/>
    </xf>
    <xf numFmtId="0" fontId="13" fillId="6" borderId="3" xfId="7" applyFont="1" applyFill="1" applyBorder="1" applyAlignment="1">
      <alignment horizontal="center" vertical="center" wrapText="1"/>
    </xf>
    <xf numFmtId="165" fontId="13" fillId="6" borderId="3" xfId="10" quotePrefix="1" applyFont="1" applyFill="1" applyBorder="1" applyAlignment="1">
      <alignment horizontal="justify" vertical="center"/>
    </xf>
    <xf numFmtId="0" fontId="15" fillId="6" borderId="3" xfId="0" quotePrefix="1" applyFont="1" applyFill="1" applyBorder="1" applyAlignment="1">
      <alignment vertical="center" wrapText="1"/>
    </xf>
    <xf numFmtId="165" fontId="13" fillId="6" borderId="15" xfId="10" applyFont="1" applyFill="1" applyBorder="1" applyAlignment="1">
      <alignment horizontal="center" vertical="center"/>
    </xf>
    <xf numFmtId="165" fontId="13" fillId="6" borderId="3" xfId="10" quotePrefix="1" applyFont="1" applyFill="1" applyBorder="1" applyAlignment="1">
      <alignment vertical="center"/>
    </xf>
    <xf numFmtId="165" fontId="15" fillId="6" borderId="3" xfId="10" applyFont="1" applyFill="1" applyBorder="1" applyAlignment="1">
      <alignment horizontal="center" vertical="center"/>
    </xf>
    <xf numFmtId="165" fontId="0" fillId="0" borderId="0" xfId="10" applyFont="1"/>
    <xf numFmtId="0" fontId="20" fillId="9" borderId="0" xfId="0" applyFont="1" applyFill="1" applyBorder="1"/>
    <xf numFmtId="0" fontId="20" fillId="9" borderId="0" xfId="0" applyFont="1" applyFill="1"/>
    <xf numFmtId="0" fontId="12" fillId="0" borderId="0" xfId="0" applyFont="1" applyFill="1" applyAlignment="1">
      <alignment horizontal="left"/>
    </xf>
    <xf numFmtId="0" fontId="54" fillId="0" borderId="0" xfId="0" applyFont="1" applyFill="1"/>
    <xf numFmtId="0" fontId="16" fillId="0" borderId="0" xfId="0" applyFont="1" applyFill="1" applyBorder="1" applyAlignment="1">
      <alignment horizontal="left"/>
    </xf>
    <xf numFmtId="10" fontId="21" fillId="7" borderId="1" xfId="8" applyNumberFormat="1" applyFont="1" applyFill="1" applyBorder="1" applyAlignment="1"/>
    <xf numFmtId="168" fontId="39" fillId="0" borderId="0" xfId="0" applyNumberFormat="1" applyFont="1" applyFill="1" applyAlignment="1">
      <alignment vertical="center"/>
    </xf>
    <xf numFmtId="0" fontId="39" fillId="0" borderId="0" xfId="0" applyFont="1" applyFill="1"/>
    <xf numFmtId="0" fontId="16" fillId="0" borderId="0" xfId="0" applyFont="1" applyFill="1" applyBorder="1"/>
    <xf numFmtId="0" fontId="11" fillId="0" borderId="0" xfId="0" applyFont="1" applyFill="1" applyAlignment="1">
      <alignment horizontal="left"/>
    </xf>
    <xf numFmtId="0" fontId="14" fillId="0" borderId="26" xfId="0" applyFont="1" applyFill="1" applyBorder="1" applyAlignment="1">
      <alignment vertical="center" wrapText="1"/>
    </xf>
    <xf numFmtId="0" fontId="14" fillId="0" borderId="30" xfId="0" applyFont="1" applyFill="1" applyBorder="1" applyAlignment="1">
      <alignment vertical="center" wrapText="1"/>
    </xf>
    <xf numFmtId="0" fontId="16" fillId="0" borderId="0" xfId="0" applyFont="1" applyFill="1" applyBorder="1" applyAlignment="1">
      <alignment horizontal="center"/>
    </xf>
    <xf numFmtId="0" fontId="12" fillId="0" borderId="0" xfId="0" applyFont="1" applyFill="1" applyAlignment="1">
      <alignment horizontal="left"/>
    </xf>
    <xf numFmtId="0" fontId="14" fillId="0" borderId="0" xfId="0" applyFont="1" applyFill="1" applyBorder="1" applyAlignment="1">
      <alignment horizontal="left"/>
    </xf>
    <xf numFmtId="0" fontId="26" fillId="0" borderId="0" xfId="0" applyFont="1" applyFill="1" applyBorder="1"/>
    <xf numFmtId="0" fontId="16" fillId="0" borderId="0" xfId="0" applyFont="1" applyFill="1" applyBorder="1" applyAlignment="1">
      <alignment horizontal="center" vertical="center" wrapText="1"/>
    </xf>
    <xf numFmtId="0" fontId="16" fillId="0" borderId="1" xfId="0" applyFont="1" applyFill="1" applyBorder="1" applyAlignment="1">
      <alignment horizontal="left"/>
    </xf>
    <xf numFmtId="0" fontId="16" fillId="0" borderId="1" xfId="0" applyFont="1" applyFill="1" applyBorder="1"/>
    <xf numFmtId="0" fontId="14" fillId="0" borderId="25" xfId="0" applyFont="1" applyFill="1" applyBorder="1" applyAlignment="1">
      <alignment vertical="center" wrapText="1"/>
    </xf>
    <xf numFmtId="0" fontId="14" fillId="0" borderId="1" xfId="0" applyFont="1" applyFill="1" applyBorder="1" applyAlignment="1">
      <alignment vertical="center" wrapText="1"/>
    </xf>
    <xf numFmtId="0" fontId="14" fillId="0" borderId="30" xfId="0" applyFont="1" applyFill="1" applyBorder="1" applyAlignment="1">
      <alignment horizontal="center" vertical="center"/>
    </xf>
    <xf numFmtId="0" fontId="13" fillId="0" borderId="0" xfId="0" applyFont="1" applyFill="1" applyBorder="1"/>
    <xf numFmtId="165" fontId="13" fillId="0" borderId="60" xfId="10" applyFont="1" applyFill="1" applyBorder="1" applyAlignment="1">
      <alignment horizontal="center" vertical="center"/>
    </xf>
    <xf numFmtId="165" fontId="13" fillId="6" borderId="60" xfId="10" applyFont="1" applyFill="1" applyBorder="1" applyAlignment="1">
      <alignment horizontal="center" vertical="center"/>
    </xf>
    <xf numFmtId="0" fontId="14" fillId="0" borderId="2" xfId="0" applyFont="1" applyFill="1" applyBorder="1" applyAlignment="1">
      <alignment horizontal="center" vertical="center"/>
    </xf>
    <xf numFmtId="165" fontId="18" fillId="0" borderId="2" xfId="10" applyFont="1" applyFill="1" applyBorder="1" applyAlignment="1">
      <alignment horizontal="center" vertical="center"/>
    </xf>
    <xf numFmtId="165" fontId="15" fillId="0" borderId="3" xfId="10" applyFont="1" applyFill="1" applyBorder="1" applyAlignment="1">
      <alignment horizontal="center" vertical="center" wrapText="1"/>
    </xf>
    <xf numFmtId="0" fontId="14" fillId="0" borderId="31" xfId="0" applyFont="1" applyFill="1" applyBorder="1" applyAlignment="1">
      <alignment horizontal="center" vertical="center"/>
    </xf>
    <xf numFmtId="0" fontId="14" fillId="0" borderId="50"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31" xfId="0" applyFont="1" applyFill="1" applyBorder="1" applyAlignment="1">
      <alignment horizontal="center" vertical="center" wrapText="1"/>
    </xf>
    <xf numFmtId="0" fontId="16" fillId="0" borderId="0" xfId="0" applyFont="1" applyFill="1" applyBorder="1" applyAlignment="1">
      <alignment horizontal="left"/>
    </xf>
    <xf numFmtId="165" fontId="18" fillId="0" borderId="31" xfId="1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0" xfId="0" applyFont="1" applyFill="1" applyBorder="1"/>
    <xf numFmtId="165" fontId="16" fillId="0" borderId="0" xfId="0" applyNumberFormat="1" applyFont="1" applyFill="1" applyBorder="1"/>
    <xf numFmtId="164" fontId="13" fillId="0" borderId="3" xfId="2" applyFont="1" applyFill="1" applyBorder="1" applyAlignment="1">
      <alignment vertical="center"/>
    </xf>
    <xf numFmtId="0" fontId="16" fillId="0" borderId="0" xfId="0" applyFont="1" applyFill="1" applyAlignment="1">
      <alignment horizontal="left"/>
    </xf>
    <xf numFmtId="0" fontId="16" fillId="0" borderId="0" xfId="0" applyFont="1" applyFill="1"/>
    <xf numFmtId="0" fontId="16" fillId="9" borderId="0" xfId="0" applyFont="1" applyFill="1"/>
    <xf numFmtId="0" fontId="16" fillId="5" borderId="0" xfId="0" applyFont="1" applyFill="1"/>
    <xf numFmtId="0" fontId="16" fillId="8" borderId="0" xfId="0" applyFont="1" applyFill="1"/>
    <xf numFmtId="0" fontId="16" fillId="9" borderId="0" xfId="0" applyFont="1" applyFill="1" applyBorder="1"/>
    <xf numFmtId="0" fontId="16" fillId="5" borderId="0" xfId="0" applyFont="1" applyFill="1" applyBorder="1"/>
    <xf numFmtId="0" fontId="16" fillId="8" borderId="0" xfId="0" applyFont="1" applyFill="1" applyBorder="1"/>
    <xf numFmtId="164" fontId="13" fillId="0" borderId="3" xfId="2" applyFont="1" applyFill="1" applyBorder="1" applyAlignment="1">
      <alignment horizontal="center" vertical="center"/>
    </xf>
    <xf numFmtId="164" fontId="13" fillId="0" borderId="3" xfId="2" applyFont="1" applyFill="1" applyBorder="1" applyAlignment="1">
      <alignment horizontal="center" vertical="center" wrapText="1"/>
    </xf>
    <xf numFmtId="164" fontId="13" fillId="0" borderId="7" xfId="10" applyNumberFormat="1" applyFont="1" applyFill="1" applyBorder="1" applyAlignment="1">
      <alignment horizontal="center" vertical="center"/>
    </xf>
    <xf numFmtId="0" fontId="13" fillId="0" borderId="0" xfId="0" applyFont="1" applyFill="1" applyBorder="1" applyAlignment="1">
      <alignment vertical="center" wrapText="1"/>
    </xf>
    <xf numFmtId="0" fontId="13" fillId="0" borderId="3" xfId="0" applyFont="1" applyBorder="1" applyAlignment="1">
      <alignment vertical="center" wrapText="1"/>
    </xf>
    <xf numFmtId="165" fontId="13" fillId="0" borderId="0" xfId="10" applyFont="1" applyFill="1" applyBorder="1" applyAlignment="1">
      <alignment horizontal="center" vertical="center"/>
    </xf>
    <xf numFmtId="0" fontId="13" fillId="0" borderId="0" xfId="0" applyFont="1" applyFill="1" applyBorder="1" applyAlignment="1">
      <alignment horizontal="center" vertical="center"/>
    </xf>
    <xf numFmtId="0" fontId="13" fillId="0" borderId="0" xfId="10" applyNumberFormat="1" applyFont="1" applyFill="1" applyBorder="1" applyAlignment="1">
      <alignment horizontal="left" vertical="center" wrapText="1"/>
    </xf>
    <xf numFmtId="0" fontId="13" fillId="0" borderId="0" xfId="0" quotePrefix="1" applyFont="1" applyFill="1" applyBorder="1" applyAlignment="1">
      <alignment horizontal="center" vertical="center"/>
    </xf>
    <xf numFmtId="164" fontId="13" fillId="9" borderId="0" xfId="2" applyFont="1" applyFill="1" applyBorder="1" applyAlignment="1">
      <alignment horizontal="right" vertical="center"/>
    </xf>
    <xf numFmtId="165" fontId="13" fillId="0" borderId="0" xfId="0" applyNumberFormat="1" applyFont="1" applyFill="1" applyBorder="1" applyAlignment="1">
      <alignment horizontal="right" vertical="center" wrapText="1"/>
    </xf>
    <xf numFmtId="165" fontId="13" fillId="0" borderId="0" xfId="10" applyNumberFormat="1" applyFont="1" applyFill="1" applyBorder="1" applyAlignment="1">
      <alignment horizontal="center" vertical="center"/>
    </xf>
    <xf numFmtId="165" fontId="13" fillId="0" borderId="0" xfId="10" applyFont="1" applyFill="1" applyBorder="1" applyAlignment="1">
      <alignment horizontal="right" vertical="center"/>
    </xf>
    <xf numFmtId="165" fontId="15" fillId="0" borderId="0" xfId="10" applyNumberFormat="1" applyFont="1" applyFill="1" applyBorder="1" applyAlignment="1">
      <alignment vertical="center" wrapText="1"/>
    </xf>
    <xf numFmtId="165" fontId="13" fillId="0" borderId="0" xfId="10" applyFont="1" applyFill="1" applyBorder="1" applyAlignment="1">
      <alignment vertical="center" wrapText="1"/>
    </xf>
    <xf numFmtId="10" fontId="15" fillId="0" borderId="0" xfId="10" applyNumberFormat="1" applyFont="1" applyFill="1" applyBorder="1" applyAlignment="1">
      <alignment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13" fillId="0" borderId="0" xfId="0" applyFont="1" applyFill="1" applyBorder="1" applyAlignment="1">
      <alignment horizontal="justify" vertical="center"/>
    </xf>
    <xf numFmtId="164" fontId="13" fillId="9" borderId="0" xfId="2" applyFont="1" applyFill="1" applyBorder="1" applyAlignment="1">
      <alignment horizontal="center" vertical="center"/>
    </xf>
    <xf numFmtId="0" fontId="13" fillId="0" borderId="0" xfId="0" applyFont="1" applyFill="1" applyBorder="1" applyAlignment="1">
      <alignment horizontal="justify" vertical="center" wrapText="1"/>
    </xf>
    <xf numFmtId="164" fontId="13" fillId="9" borderId="0" xfId="2" applyFont="1" applyFill="1" applyBorder="1" applyAlignment="1">
      <alignment vertical="center" wrapText="1"/>
    </xf>
    <xf numFmtId="165" fontId="13" fillId="0" borderId="0" xfId="10" applyFont="1" applyFill="1" applyBorder="1" applyAlignment="1">
      <alignment horizontal="left" vertical="center" wrapText="1"/>
    </xf>
    <xf numFmtId="164" fontId="13" fillId="9" borderId="0" xfId="2" applyFont="1" applyFill="1" applyBorder="1" applyAlignment="1">
      <alignment horizontal="right" vertical="center" wrapText="1"/>
    </xf>
    <xf numFmtId="0" fontId="13" fillId="0" borderId="0" xfId="0" applyFont="1" applyFill="1" applyBorder="1" applyAlignment="1">
      <alignment wrapText="1"/>
    </xf>
    <xf numFmtId="164" fontId="13" fillId="9" borderId="0" xfId="0" applyNumberFormat="1" applyFont="1" applyFill="1" applyBorder="1" applyAlignment="1">
      <alignment horizontal="right" vertical="center"/>
    </xf>
    <xf numFmtId="165" fontId="15" fillId="0" borderId="0" xfId="10" applyFont="1" applyFill="1" applyBorder="1" applyAlignment="1">
      <alignment horizontal="center" vertical="center"/>
    </xf>
    <xf numFmtId="165" fontId="13" fillId="0" borderId="0" xfId="10" quotePrefix="1" applyFont="1" applyFill="1" applyBorder="1" applyAlignment="1">
      <alignment horizontal="center" vertical="center"/>
    </xf>
    <xf numFmtId="165" fontId="13" fillId="0" borderId="0" xfId="10" quotePrefix="1" applyFont="1" applyFill="1" applyBorder="1" applyAlignment="1">
      <alignment horizontal="justify" vertical="center"/>
    </xf>
    <xf numFmtId="164" fontId="13" fillId="9" borderId="0" xfId="10" applyNumberFormat="1" applyFont="1" applyFill="1" applyBorder="1" applyAlignment="1">
      <alignment horizontal="center" vertical="center"/>
    </xf>
    <xf numFmtId="165" fontId="15" fillId="0" borderId="0" xfId="10" applyFont="1" applyFill="1" applyBorder="1" applyAlignment="1">
      <alignment vertical="center" wrapText="1"/>
    </xf>
    <xf numFmtId="165" fontId="15" fillId="0" borderId="0" xfId="10" applyFont="1" applyFill="1" applyBorder="1" applyAlignment="1">
      <alignment horizontal="right" vertical="center"/>
    </xf>
    <xf numFmtId="0" fontId="15" fillId="0" borderId="0" xfId="0" applyFont="1" applyFill="1" applyBorder="1" applyAlignment="1">
      <alignment horizontal="center" vertical="center"/>
    </xf>
    <xf numFmtId="0" fontId="15" fillId="3" borderId="0" xfId="0" applyFont="1" applyFill="1" applyBorder="1" applyAlignment="1">
      <alignment horizontal="justify" vertical="center" wrapText="1"/>
    </xf>
    <xf numFmtId="0" fontId="13" fillId="9" borderId="0" xfId="0" applyFont="1" applyFill="1" applyBorder="1" applyAlignment="1">
      <alignment vertical="center"/>
    </xf>
    <xf numFmtId="165" fontId="15" fillId="0" borderId="0" xfId="0" applyNumberFormat="1" applyFont="1" applyFill="1" applyBorder="1" applyAlignment="1">
      <alignment horizontal="center" vertical="center"/>
    </xf>
    <xf numFmtId="165" fontId="13" fillId="0" borderId="0" xfId="0" applyNumberFormat="1" applyFont="1" applyFill="1" applyBorder="1" applyAlignment="1">
      <alignment vertical="center"/>
    </xf>
    <xf numFmtId="0" fontId="40" fillId="0" borderId="0" xfId="0" applyFont="1" applyFill="1" applyBorder="1" applyAlignment="1">
      <alignment horizontal="center" vertical="center"/>
    </xf>
    <xf numFmtId="0" fontId="40" fillId="0" borderId="0" xfId="0" applyFont="1" applyFill="1" applyBorder="1" applyAlignment="1">
      <alignment vertical="center" wrapText="1"/>
    </xf>
    <xf numFmtId="164" fontId="40" fillId="9" borderId="0" xfId="2" applyFont="1" applyFill="1" applyBorder="1" applyAlignment="1">
      <alignment horizontal="right" vertical="center"/>
    </xf>
    <xf numFmtId="165" fontId="13" fillId="0" borderId="0" xfId="10" quotePrefix="1" applyFont="1" applyFill="1" applyBorder="1" applyAlignment="1">
      <alignment vertical="center"/>
    </xf>
    <xf numFmtId="165" fontId="15" fillId="0" borderId="0" xfId="10" applyNumberFormat="1" applyFont="1" applyFill="1" applyBorder="1" applyAlignment="1">
      <alignment horizontal="right" vertical="center"/>
    </xf>
    <xf numFmtId="0" fontId="15" fillId="0" borderId="0" xfId="0" applyFont="1" applyFill="1" applyBorder="1" applyAlignment="1">
      <alignment horizontal="left" vertical="center"/>
    </xf>
    <xf numFmtId="4" fontId="13" fillId="9" borderId="0" xfId="2" applyNumberFormat="1" applyFont="1" applyFill="1" applyBorder="1" applyAlignment="1">
      <alignment vertical="center"/>
    </xf>
    <xf numFmtId="2" fontId="13" fillId="0" borderId="0" xfId="0" applyNumberFormat="1" applyFont="1" applyFill="1" applyBorder="1" applyAlignment="1">
      <alignment vertical="center" wrapText="1"/>
    </xf>
    <xf numFmtId="0" fontId="43" fillId="0" borderId="0" xfId="0" applyFont="1" applyFill="1" applyBorder="1" applyAlignment="1">
      <alignment vertical="center" wrapText="1"/>
    </xf>
    <xf numFmtId="165" fontId="13" fillId="0" borderId="0" xfId="0" applyNumberFormat="1" applyFont="1" applyFill="1" applyBorder="1" applyAlignment="1">
      <alignment vertical="center" wrapText="1"/>
    </xf>
    <xf numFmtId="4" fontId="13" fillId="9" borderId="0" xfId="2" applyNumberFormat="1" applyFont="1" applyFill="1" applyBorder="1" applyAlignment="1">
      <alignment vertical="center" wrapText="1"/>
    </xf>
    <xf numFmtId="172" fontId="13" fillId="9" borderId="0" xfId="0" applyNumberFormat="1" applyFont="1" applyFill="1" applyBorder="1" applyAlignment="1">
      <alignment vertical="center"/>
    </xf>
    <xf numFmtId="0" fontId="43" fillId="0" borderId="0" xfId="0" applyFont="1" applyFill="1" applyBorder="1" applyAlignment="1">
      <alignment horizontal="center" vertical="center"/>
    </xf>
    <xf numFmtId="4" fontId="43" fillId="9" borderId="0" xfId="2" applyNumberFormat="1" applyFont="1" applyFill="1" applyBorder="1" applyAlignment="1">
      <alignment vertical="center"/>
    </xf>
    <xf numFmtId="0" fontId="15" fillId="0" borderId="0" xfId="0" quotePrefix="1" applyFont="1" applyFill="1" applyBorder="1" applyAlignment="1">
      <alignment horizontal="left" vertical="center" wrapText="1"/>
    </xf>
    <xf numFmtId="0" fontId="13" fillId="0" borderId="0" xfId="0" quotePrefix="1" applyFont="1" applyFill="1" applyBorder="1" applyAlignment="1">
      <alignment horizontal="right" vertical="center"/>
    </xf>
    <xf numFmtId="2" fontId="13" fillId="0" borderId="0" xfId="0" applyNumberFormat="1" applyFont="1" applyFill="1" applyBorder="1" applyAlignment="1">
      <alignment vertical="center"/>
    </xf>
    <xf numFmtId="165" fontId="15" fillId="0" borderId="0" xfId="10" applyFont="1" applyBorder="1" applyAlignment="1">
      <alignment horizontal="justify" vertical="center"/>
    </xf>
    <xf numFmtId="0" fontId="44" fillId="0" borderId="0" xfId="0" applyFont="1" applyFill="1" applyBorder="1" applyAlignment="1">
      <alignment vertical="center" wrapText="1"/>
    </xf>
    <xf numFmtId="164" fontId="13" fillId="9" borderId="0" xfId="2" quotePrefix="1" applyFont="1" applyFill="1" applyBorder="1" applyAlignment="1">
      <alignment horizontal="right" vertical="center"/>
    </xf>
    <xf numFmtId="165" fontId="15" fillId="0" borderId="0" xfId="10" applyFont="1" applyFill="1" applyBorder="1" applyAlignment="1">
      <alignment horizontal="right" vertical="center" wrapText="1"/>
    </xf>
    <xf numFmtId="0" fontId="20" fillId="0" borderId="0" xfId="0" applyFont="1" applyFill="1" applyBorder="1" applyAlignment="1">
      <alignment horizontal="left"/>
    </xf>
    <xf numFmtId="0" fontId="20" fillId="0" borderId="0" xfId="0" applyFont="1" applyFill="1" applyBorder="1" applyAlignment="1">
      <alignment horizontal="center"/>
    </xf>
    <xf numFmtId="0" fontId="14" fillId="0" borderId="28" xfId="0" applyFont="1" applyFill="1" applyBorder="1" applyAlignment="1">
      <alignment horizontal="center" vertical="center"/>
    </xf>
    <xf numFmtId="0" fontId="14" fillId="0" borderId="0" xfId="0" applyFont="1" applyFill="1" applyBorder="1" applyAlignment="1">
      <alignment vertical="center" wrapText="1"/>
    </xf>
    <xf numFmtId="0" fontId="55" fillId="0" borderId="0" xfId="0" applyFont="1" applyFill="1" applyBorder="1" applyAlignment="1">
      <alignment horizontal="left"/>
    </xf>
    <xf numFmtId="0" fontId="10" fillId="0" borderId="0" xfId="53" applyFont="1"/>
    <xf numFmtId="0" fontId="45" fillId="0" borderId="0" xfId="53" applyFont="1" applyAlignment="1">
      <alignment horizontal="center"/>
    </xf>
    <xf numFmtId="0" fontId="45" fillId="0" borderId="0" xfId="53" applyFont="1"/>
    <xf numFmtId="9" fontId="45" fillId="0" borderId="0" xfId="53" applyNumberFormat="1" applyFont="1" applyAlignment="1">
      <alignment horizontal="center"/>
    </xf>
    <xf numFmtId="0" fontId="51" fillId="0" borderId="0" xfId="53" applyFont="1"/>
    <xf numFmtId="0" fontId="0" fillId="0" borderId="0" xfId="0" applyFont="1" applyAlignment="1">
      <alignment horizontal="center"/>
    </xf>
    <xf numFmtId="0" fontId="0" fillId="0" borderId="0" xfId="0" applyFont="1" applyFill="1" applyBorder="1" applyAlignment="1">
      <alignment horizontal="center"/>
    </xf>
    <xf numFmtId="49" fontId="56" fillId="0" borderId="0" xfId="0" applyNumberFormat="1" applyFont="1" applyFill="1" applyBorder="1" applyAlignment="1">
      <alignment horizontal="center"/>
    </xf>
    <xf numFmtId="0" fontId="56" fillId="0" borderId="0" xfId="0" applyFont="1" applyFill="1" applyBorder="1" applyAlignment="1">
      <alignment horizontal="left"/>
    </xf>
    <xf numFmtId="10" fontId="56" fillId="0" borderId="0" xfId="8" applyNumberFormat="1" applyFont="1" applyFill="1" applyBorder="1" applyAlignment="1">
      <alignment horizontal="center"/>
    </xf>
    <xf numFmtId="10" fontId="0" fillId="0" borderId="0" xfId="8" applyNumberFormat="1" applyFont="1" applyAlignment="1">
      <alignment horizontal="center"/>
    </xf>
    <xf numFmtId="165" fontId="13" fillId="0" borderId="61" xfId="10" applyFont="1" applyFill="1" applyBorder="1" applyAlignment="1">
      <alignment horizontal="center" vertical="center"/>
    </xf>
    <xf numFmtId="0" fontId="57" fillId="0" borderId="0" xfId="0" applyFont="1" applyFill="1" applyAlignment="1">
      <alignment vertical="center"/>
    </xf>
    <xf numFmtId="165" fontId="13" fillId="6" borderId="61" xfId="10" applyFont="1" applyFill="1" applyBorder="1" applyAlignment="1">
      <alignment horizontal="center" vertical="center"/>
    </xf>
    <xf numFmtId="0" fontId="39" fillId="6" borderId="10" xfId="0" applyFont="1" applyFill="1" applyBorder="1" applyAlignment="1">
      <alignment horizontal="center" vertical="center"/>
    </xf>
    <xf numFmtId="0" fontId="39" fillId="6" borderId="0" xfId="0" applyFont="1" applyFill="1"/>
    <xf numFmtId="2" fontId="39" fillId="6" borderId="10" xfId="0" applyNumberFormat="1" applyFont="1" applyFill="1" applyBorder="1" applyAlignment="1">
      <alignment vertical="center"/>
    </xf>
    <xf numFmtId="0" fontId="10" fillId="11" borderId="0" xfId="19" applyFont="1" applyFill="1" applyBorder="1" applyAlignment="1">
      <alignment vertical="center"/>
    </xf>
    <xf numFmtId="168" fontId="39" fillId="11" borderId="0" xfId="19" applyNumberFormat="1" applyFont="1" applyFill="1" applyAlignment="1">
      <alignment vertical="center"/>
    </xf>
    <xf numFmtId="0" fontId="10" fillId="11" borderId="0" xfId="19" applyFont="1" applyFill="1" applyAlignment="1">
      <alignment vertical="center"/>
    </xf>
    <xf numFmtId="0" fontId="37" fillId="11" borderId="45" xfId="19" applyFont="1" applyFill="1" applyBorder="1" applyAlignment="1">
      <alignment horizontal="center" vertical="center"/>
    </xf>
    <xf numFmtId="0" fontId="37" fillId="11" borderId="10" xfId="19" applyFont="1" applyFill="1" applyBorder="1" applyAlignment="1">
      <alignment horizontal="center" vertical="center"/>
    </xf>
    <xf numFmtId="0" fontId="37" fillId="11" borderId="10" xfId="19" applyFont="1" applyFill="1" applyBorder="1" applyAlignment="1">
      <alignment horizontal="center" vertical="center" wrapText="1"/>
    </xf>
    <xf numFmtId="0" fontId="37" fillId="11" borderId="46" xfId="19" applyFont="1" applyFill="1" applyBorder="1" applyAlignment="1">
      <alignment horizontal="center" vertical="center"/>
    </xf>
    <xf numFmtId="0" fontId="39" fillId="11" borderId="0" xfId="19" applyFont="1" applyFill="1" applyBorder="1" applyAlignment="1">
      <alignment vertical="center"/>
    </xf>
    <xf numFmtId="0" fontId="39" fillId="11" borderId="0" xfId="19" applyFont="1" applyFill="1" applyBorder="1" applyAlignment="1">
      <alignment horizontal="center" vertical="center"/>
    </xf>
    <xf numFmtId="0" fontId="39" fillId="6" borderId="10" xfId="0" applyFont="1" applyFill="1" applyBorder="1" applyAlignment="1">
      <alignment horizontal="left" vertical="center"/>
    </xf>
    <xf numFmtId="0" fontId="39" fillId="6" borderId="10" xfId="0" applyFont="1" applyFill="1" applyBorder="1" applyAlignment="1">
      <alignment vertical="center" wrapText="1"/>
    </xf>
    <xf numFmtId="165" fontId="39" fillId="6" borderId="10" xfId="10" applyFont="1" applyFill="1" applyBorder="1" applyAlignment="1">
      <alignment vertical="center"/>
    </xf>
    <xf numFmtId="168" fontId="39" fillId="6" borderId="0" xfId="0" applyNumberFormat="1" applyFont="1" applyFill="1" applyAlignment="1">
      <alignment vertical="center"/>
    </xf>
    <xf numFmtId="0" fontId="39" fillId="6" borderId="0" xfId="0" applyFont="1" applyFill="1" applyBorder="1" applyAlignment="1">
      <alignment vertical="center"/>
    </xf>
    <xf numFmtId="0" fontId="10" fillId="6" borderId="0" xfId="0" applyFont="1" applyFill="1" applyBorder="1"/>
    <xf numFmtId="0" fontId="10" fillId="6" borderId="0" xfId="0" applyFont="1" applyFill="1"/>
    <xf numFmtId="165" fontId="39" fillId="6" borderId="10" xfId="10" applyFont="1" applyFill="1" applyBorder="1" applyAlignment="1">
      <alignment horizontal="center" vertical="center"/>
    </xf>
    <xf numFmtId="0" fontId="13" fillId="0" borderId="3" xfId="7" applyFont="1" applyFill="1" applyBorder="1" applyAlignment="1">
      <alignment horizontal="justify" vertical="center" wrapText="1"/>
    </xf>
    <xf numFmtId="0" fontId="13" fillId="0" borderId="3" xfId="0" quotePrefix="1" applyFont="1" applyFill="1" applyBorder="1" applyAlignment="1">
      <alignment horizontal="left" vertical="center" wrapText="1"/>
    </xf>
    <xf numFmtId="0" fontId="13" fillId="0" borderId="3" xfId="0" applyFont="1" applyFill="1" applyBorder="1" applyAlignment="1">
      <alignment vertical="center" wrapText="1"/>
    </xf>
    <xf numFmtId="165" fontId="13" fillId="0" borderId="3" xfId="0" applyNumberFormat="1" applyFont="1" applyFill="1" applyBorder="1" applyAlignment="1">
      <alignment horizontal="left" vertical="center" wrapText="1"/>
    </xf>
    <xf numFmtId="165" fontId="13" fillId="0" borderId="3" xfId="0" quotePrefix="1" applyNumberFormat="1" applyFont="1" applyFill="1" applyBorder="1" applyAlignment="1">
      <alignment horizontal="left" vertical="center" wrapText="1"/>
    </xf>
    <xf numFmtId="0" fontId="13" fillId="0" borderId="61" xfId="0" applyFont="1" applyFill="1" applyBorder="1" applyAlignment="1">
      <alignment vertical="top" wrapText="1"/>
    </xf>
    <xf numFmtId="165" fontId="13" fillId="0" borderId="61" xfId="10" quotePrefix="1" applyFont="1" applyFill="1" applyBorder="1" applyAlignment="1">
      <alignment horizontal="left" vertical="center" wrapText="1"/>
    </xf>
    <xf numFmtId="0" fontId="13" fillId="0" borderId="61" xfId="10" applyNumberFormat="1" applyFont="1" applyFill="1" applyBorder="1" applyAlignment="1">
      <alignment horizontal="left" vertical="center" wrapText="1"/>
    </xf>
    <xf numFmtId="0" fontId="13" fillId="0" borderId="61" xfId="0" applyFont="1" applyFill="1" applyBorder="1" applyAlignment="1">
      <alignment horizontal="left" vertical="top" wrapText="1"/>
    </xf>
    <xf numFmtId="0" fontId="13" fillId="0" borderId="61" xfId="0" applyNumberFormat="1" applyFont="1" applyFill="1" applyBorder="1" applyAlignment="1">
      <alignment horizontal="left" vertical="center" wrapText="1"/>
    </xf>
    <xf numFmtId="0" fontId="13" fillId="0" borderId="61" xfId="0" applyNumberFormat="1" applyFont="1" applyFill="1" applyBorder="1" applyAlignment="1">
      <alignment horizontal="left" vertical="top" wrapText="1"/>
    </xf>
    <xf numFmtId="165" fontId="13" fillId="0" borderId="61" xfId="0" quotePrefix="1" applyNumberFormat="1" applyFont="1" applyFill="1" applyBorder="1" applyAlignment="1">
      <alignment horizontal="left" vertical="center" wrapText="1"/>
    </xf>
    <xf numFmtId="0" fontId="39" fillId="0" borderId="0" xfId="0" applyFont="1" applyFill="1" applyAlignment="1">
      <alignment vertical="center" wrapText="1"/>
    </xf>
    <xf numFmtId="0" fontId="10" fillId="0" borderId="0" xfId="19"/>
    <xf numFmtId="17" fontId="10" fillId="0" borderId="0" xfId="19" applyNumberFormat="1" applyAlignment="1">
      <alignment horizontal="center"/>
    </xf>
    <xf numFmtId="0" fontId="42" fillId="0" borderId="41" xfId="19" applyFont="1" applyBorder="1" applyAlignment="1">
      <alignment horizontal="center"/>
    </xf>
    <xf numFmtId="0" fontId="42" fillId="0" borderId="42" xfId="19" applyFont="1" applyBorder="1" applyAlignment="1">
      <alignment horizontal="center"/>
    </xf>
    <xf numFmtId="10" fontId="0" fillId="0" borderId="0" xfId="9" applyNumberFormat="1" applyFont="1" applyAlignment="1">
      <alignment horizontal="center"/>
    </xf>
    <xf numFmtId="0" fontId="42" fillId="0" borderId="0" xfId="19" applyFont="1" applyAlignment="1">
      <alignment horizontal="right"/>
    </xf>
    <xf numFmtId="10" fontId="42" fillId="0" borderId="0" xfId="19" applyNumberFormat="1" applyFont="1" applyAlignment="1">
      <alignment horizontal="center"/>
    </xf>
    <xf numFmtId="0" fontId="10" fillId="0" borderId="0" xfId="19" applyAlignment="1">
      <alignment horizontal="center"/>
    </xf>
    <xf numFmtId="10" fontId="0" fillId="0" borderId="43" xfId="9" applyNumberFormat="1" applyFont="1" applyBorder="1" applyAlignment="1">
      <alignment horizontal="center"/>
    </xf>
    <xf numFmtId="10" fontId="0" fillId="0" borderId="44" xfId="9" applyNumberFormat="1" applyFont="1" applyBorder="1" applyAlignment="1">
      <alignment horizontal="center"/>
    </xf>
    <xf numFmtId="0" fontId="48" fillId="0" borderId="0" xfId="19" applyFont="1"/>
    <xf numFmtId="10" fontId="48" fillId="0" borderId="0" xfId="9" applyNumberFormat="1" applyFont="1" applyAlignment="1">
      <alignment horizontal="center"/>
    </xf>
    <xf numFmtId="10" fontId="10" fillId="0" borderId="0" xfId="19" applyNumberFormat="1" applyAlignment="1">
      <alignment horizontal="center"/>
    </xf>
    <xf numFmtId="0" fontId="49" fillId="0" borderId="0" xfId="19" applyFont="1"/>
    <xf numFmtId="0" fontId="50" fillId="0" borderId="0" xfId="19" applyFont="1" applyAlignment="1">
      <alignment horizontal="center" vertical="center"/>
    </xf>
    <xf numFmtId="0" fontId="58" fillId="0" borderId="0" xfId="19" applyFont="1" applyAlignment="1">
      <alignment vertical="center"/>
    </xf>
    <xf numFmtId="0" fontId="51" fillId="0" borderId="0" xfId="19" applyFont="1"/>
    <xf numFmtId="0" fontId="45" fillId="0" borderId="0" xfId="19" applyFont="1" applyAlignment="1">
      <alignment horizontal="center"/>
    </xf>
    <xf numFmtId="0" fontId="45" fillId="0" borderId="0" xfId="19" applyFont="1"/>
    <xf numFmtId="169" fontId="45" fillId="0" borderId="0" xfId="19" applyNumberFormat="1" applyFont="1" applyAlignment="1">
      <alignment horizontal="center"/>
    </xf>
    <xf numFmtId="164" fontId="13" fillId="0" borderId="3" xfId="2" applyFont="1" applyFill="1" applyBorder="1" applyAlignment="1">
      <alignment horizontal="right" vertical="center"/>
    </xf>
    <xf numFmtId="10" fontId="16" fillId="7" borderId="1" xfId="8" applyNumberFormat="1" applyFont="1" applyFill="1" applyBorder="1" applyAlignment="1"/>
    <xf numFmtId="0" fontId="15" fillId="0" borderId="5" xfId="0" applyFont="1" applyFill="1" applyBorder="1" applyAlignment="1">
      <alignment horizontal="center" vertical="center"/>
    </xf>
    <xf numFmtId="0" fontId="15" fillId="0" borderId="3" xfId="0" applyFont="1" applyFill="1" applyBorder="1" applyAlignment="1">
      <alignment horizontal="center" vertical="center"/>
    </xf>
    <xf numFmtId="165" fontId="15" fillId="0" borderId="3" xfId="10" applyFont="1" applyBorder="1" applyAlignment="1">
      <alignment horizontal="justify" vertical="center"/>
    </xf>
    <xf numFmtId="0" fontId="13" fillId="0" borderId="3" xfId="0" quotePrefix="1" applyFont="1" applyFill="1" applyBorder="1" applyAlignment="1">
      <alignment horizontal="right" vertical="center"/>
    </xf>
    <xf numFmtId="164" fontId="13" fillId="9" borderId="3" xfId="2" applyFont="1" applyFill="1" applyBorder="1" applyAlignment="1">
      <alignment horizontal="center" vertical="center"/>
    </xf>
    <xf numFmtId="0" fontId="13" fillId="0" borderId="3" xfId="0" applyFont="1" applyFill="1" applyBorder="1" applyAlignment="1">
      <alignment horizontal="justify" vertical="center" wrapText="1"/>
    </xf>
    <xf numFmtId="164" fontId="13" fillId="9" borderId="3" xfId="2" applyFont="1" applyFill="1" applyBorder="1" applyAlignment="1">
      <alignment horizontal="right" vertical="center"/>
    </xf>
    <xf numFmtId="0" fontId="40" fillId="0" borderId="3" xfId="0" applyFont="1" applyFill="1" applyBorder="1" applyAlignment="1">
      <alignment horizontal="center" vertical="center"/>
    </xf>
    <xf numFmtId="0" fontId="44" fillId="0" borderId="3" xfId="0" applyFont="1" applyFill="1" applyBorder="1" applyAlignment="1">
      <alignment vertical="center" wrapText="1"/>
    </xf>
    <xf numFmtId="164" fontId="13" fillId="9" borderId="3" xfId="2" applyFont="1" applyFill="1" applyBorder="1" applyAlignment="1">
      <alignment vertical="center"/>
    </xf>
    <xf numFmtId="0" fontId="13" fillId="0" borderId="0" xfId="0" applyFont="1" applyAlignment="1">
      <alignment vertical="center" wrapText="1"/>
    </xf>
    <xf numFmtId="0" fontId="13" fillId="0" borderId="0" xfId="0" applyFont="1" applyAlignment="1">
      <alignment vertical="center"/>
    </xf>
    <xf numFmtId="0" fontId="13" fillId="6" borderId="3" xfId="0" applyFont="1" applyFill="1" applyBorder="1" applyAlignment="1">
      <alignment horizontal="justify" vertical="center" wrapText="1"/>
    </xf>
    <xf numFmtId="165" fontId="13" fillId="6" borderId="3" xfId="0" applyNumberFormat="1" applyFont="1" applyFill="1" applyBorder="1" applyAlignment="1">
      <alignment vertical="center"/>
    </xf>
    <xf numFmtId="164" fontId="13" fillId="9" borderId="3" xfId="2" quotePrefix="1" applyFont="1" applyFill="1" applyBorder="1" applyAlignment="1">
      <alignment horizontal="right" vertical="center"/>
    </xf>
    <xf numFmtId="164" fontId="13" fillId="9" borderId="3" xfId="2" applyFont="1" applyFill="1" applyBorder="1" applyAlignment="1">
      <alignment horizontal="right" vertical="center" wrapText="1"/>
    </xf>
    <xf numFmtId="165" fontId="13" fillId="0" borderId="3" xfId="10" quotePrefix="1" applyFont="1" applyFill="1" applyBorder="1" applyAlignment="1">
      <alignment vertical="center"/>
    </xf>
    <xf numFmtId="164" fontId="13" fillId="9" borderId="3" xfId="10" applyNumberFormat="1" applyFont="1" applyFill="1" applyBorder="1" applyAlignment="1">
      <alignment horizontal="center" vertical="center"/>
    </xf>
    <xf numFmtId="0" fontId="13" fillId="0" borderId="7" xfId="0" applyFont="1" applyFill="1" applyBorder="1" applyAlignment="1">
      <alignment horizontal="center" vertical="center"/>
    </xf>
    <xf numFmtId="164" fontId="13" fillId="9" borderId="7" xfId="10" applyNumberFormat="1" applyFont="1" applyFill="1" applyBorder="1" applyAlignment="1">
      <alignment horizontal="center" vertical="center"/>
    </xf>
    <xf numFmtId="165" fontId="15" fillId="0" borderId="8" xfId="10" applyFont="1" applyFill="1" applyBorder="1" applyAlignment="1">
      <alignment horizontal="right" vertical="center" wrapText="1"/>
    </xf>
    <xf numFmtId="165" fontId="15" fillId="0" borderId="14" xfId="10" applyNumberFormat="1" applyFont="1" applyFill="1" applyBorder="1" applyAlignment="1">
      <alignment vertical="center" wrapText="1"/>
    </xf>
    <xf numFmtId="165" fontId="13" fillId="5" borderId="3" xfId="10" applyFont="1" applyFill="1" applyBorder="1" applyAlignment="1">
      <alignment vertical="center" wrapText="1"/>
    </xf>
    <xf numFmtId="165" fontId="15" fillId="6" borderId="5" xfId="10" applyNumberFormat="1" applyFont="1" applyFill="1" applyBorder="1" applyAlignment="1">
      <alignment vertical="center" wrapText="1"/>
    </xf>
    <xf numFmtId="165" fontId="13" fillId="6" borderId="3" xfId="10" applyFont="1" applyFill="1" applyBorder="1" applyAlignment="1">
      <alignment vertical="center" wrapText="1"/>
    </xf>
    <xf numFmtId="165" fontId="13" fillId="6" borderId="4" xfId="10" applyFont="1" applyFill="1" applyBorder="1" applyAlignment="1">
      <alignment vertical="center" wrapText="1"/>
    </xf>
    <xf numFmtId="165" fontId="15" fillId="6" borderId="14" xfId="10" applyNumberFormat="1" applyFont="1" applyFill="1" applyBorder="1" applyAlignment="1">
      <alignment vertical="center" wrapText="1"/>
    </xf>
    <xf numFmtId="165" fontId="13" fillId="6" borderId="13" xfId="10" applyFont="1" applyFill="1" applyBorder="1" applyAlignment="1">
      <alignment vertical="center" wrapText="1"/>
    </xf>
    <xf numFmtId="10" fontId="15" fillId="6" borderId="5" xfId="10" applyNumberFormat="1" applyFont="1" applyFill="1" applyBorder="1" applyAlignment="1">
      <alignment vertical="center" wrapText="1"/>
    </xf>
    <xf numFmtId="0" fontId="33" fillId="6" borderId="0" xfId="0" applyFont="1" applyFill="1" applyBorder="1"/>
    <xf numFmtId="165" fontId="15" fillId="0" borderId="34" xfId="10" applyFont="1" applyFill="1" applyBorder="1" applyAlignment="1">
      <alignment horizontal="right" vertical="center" wrapText="1"/>
    </xf>
    <xf numFmtId="165" fontId="15" fillId="0" borderId="33" xfId="10" applyFont="1" applyFill="1" applyBorder="1" applyAlignment="1">
      <alignment horizontal="right" vertical="center" wrapText="1"/>
    </xf>
    <xf numFmtId="165" fontId="15" fillId="0" borderId="7" xfId="10" applyFont="1" applyFill="1" applyBorder="1" applyAlignment="1">
      <alignment horizontal="right" vertical="center" wrapText="1"/>
    </xf>
    <xf numFmtId="2" fontId="13" fillId="0" borderId="0" xfId="0" applyNumberFormat="1" applyFont="1" applyFill="1" applyBorder="1" applyAlignment="1">
      <alignment horizontal="right" vertical="center"/>
    </xf>
    <xf numFmtId="0" fontId="16" fillId="6" borderId="0" xfId="0" applyFont="1" applyFill="1"/>
    <xf numFmtId="0" fontId="16" fillId="6" borderId="0" xfId="0" applyFont="1" applyFill="1" applyBorder="1"/>
    <xf numFmtId="0" fontId="11" fillId="0" borderId="0" xfId="0" applyFont="1" applyFill="1"/>
    <xf numFmtId="2" fontId="16" fillId="0" borderId="0" xfId="0" applyNumberFormat="1" applyFont="1" applyFill="1" applyBorder="1" applyAlignment="1">
      <alignment horizontal="right" vertical="center"/>
    </xf>
    <xf numFmtId="164" fontId="12" fillId="0" borderId="0" xfId="0" applyNumberFormat="1" applyFont="1" applyFill="1" applyBorder="1" applyAlignment="1">
      <alignment horizontal="center" vertical="center"/>
    </xf>
    <xf numFmtId="10" fontId="12" fillId="0" borderId="0" xfId="0" applyNumberFormat="1" applyFont="1" applyFill="1" applyBorder="1" applyAlignment="1">
      <alignment horizontal="center" vertical="center"/>
    </xf>
    <xf numFmtId="0" fontId="12" fillId="0" borderId="0" xfId="0" applyFont="1" applyAlignment="1">
      <alignment vertical="center" wrapText="1"/>
    </xf>
    <xf numFmtId="171" fontId="12" fillId="0" borderId="0" xfId="0" applyNumberFormat="1" applyFont="1" applyFill="1" applyBorder="1" applyAlignment="1">
      <alignment vertical="top" wrapText="1"/>
    </xf>
    <xf numFmtId="0" fontId="12" fillId="0" borderId="10" xfId="0" applyFont="1" applyBorder="1" applyAlignment="1">
      <alignment horizontal="center" vertical="center"/>
    </xf>
    <xf numFmtId="0" fontId="18" fillId="0" borderId="10" xfId="0" applyFont="1" applyBorder="1" applyAlignment="1">
      <alignment horizontal="center" vertical="center"/>
    </xf>
    <xf numFmtId="0" fontId="13" fillId="0" borderId="10" xfId="0" applyFont="1" applyBorder="1" applyAlignment="1">
      <alignment horizontal="center" vertical="center"/>
    </xf>
    <xf numFmtId="0" fontId="19" fillId="0" borderId="10" xfId="0" applyFont="1" applyBorder="1" applyAlignment="1">
      <alignment horizontal="center" vertical="center"/>
    </xf>
    <xf numFmtId="165" fontId="11" fillId="0" borderId="10" xfId="0" applyNumberFormat="1" applyFont="1" applyBorder="1" applyAlignment="1">
      <alignment horizontal="right" vertical="center" wrapText="1"/>
    </xf>
    <xf numFmtId="0" fontId="12" fillId="0" borderId="10" xfId="0" applyFont="1" applyBorder="1" applyAlignment="1">
      <alignment horizontal="center" vertical="center" wrapText="1"/>
    </xf>
    <xf numFmtId="0" fontId="52" fillId="0" borderId="10" xfId="0" applyFont="1" applyFill="1" applyBorder="1" applyAlignment="1">
      <alignment horizontal="center" vertical="center"/>
    </xf>
    <xf numFmtId="0" fontId="52" fillId="0" borderId="10" xfId="0" applyFont="1" applyFill="1" applyBorder="1" applyAlignment="1">
      <alignment horizontal="justify" vertical="center"/>
    </xf>
    <xf numFmtId="165" fontId="52" fillId="0" borderId="10" xfId="0" applyNumberFormat="1" applyFont="1" applyFill="1" applyBorder="1" applyAlignment="1">
      <alignment vertical="center"/>
    </xf>
    <xf numFmtId="10" fontId="52" fillId="0" borderId="10" xfId="0" applyNumberFormat="1" applyFont="1" applyFill="1" applyBorder="1" applyAlignment="1">
      <alignment vertical="center"/>
    </xf>
    <xf numFmtId="4" fontId="11" fillId="0" borderId="10" xfId="0" applyNumberFormat="1" applyFont="1" applyBorder="1" applyAlignment="1">
      <alignment horizontal="right" vertical="center" wrapText="1"/>
    </xf>
    <xf numFmtId="10" fontId="11" fillId="0" borderId="10" xfId="0" applyNumberFormat="1" applyFont="1" applyBorder="1" applyAlignment="1">
      <alignment horizontal="center" vertical="center"/>
    </xf>
    <xf numFmtId="0" fontId="12" fillId="0" borderId="10" xfId="0" applyFont="1" applyBorder="1" applyAlignment="1">
      <alignment horizontal="center"/>
    </xf>
    <xf numFmtId="0" fontId="12" fillId="0" borderId="10" xfId="0" applyFont="1" applyBorder="1" applyAlignment="1">
      <alignment horizontal="justify" vertical="justify"/>
    </xf>
    <xf numFmtId="165" fontId="12" fillId="0" borderId="10" xfId="0" applyNumberFormat="1" applyFont="1" applyBorder="1" applyAlignment="1"/>
    <xf numFmtId="0" fontId="0" fillId="0" borderId="10" xfId="0" applyBorder="1"/>
    <xf numFmtId="0" fontId="14" fillId="2" borderId="10" xfId="0" applyFont="1" applyFill="1" applyBorder="1" applyAlignment="1">
      <alignment horizontal="center"/>
    </xf>
    <xf numFmtId="0" fontId="18" fillId="0" borderId="10" xfId="0" applyFont="1" applyBorder="1" applyAlignment="1">
      <alignment horizontal="center"/>
    </xf>
    <xf numFmtId="0" fontId="21" fillId="0" borderId="10" xfId="0" applyFont="1" applyBorder="1" applyAlignment="1">
      <alignment horizontal="center" vertical="justify"/>
    </xf>
    <xf numFmtId="165" fontId="19" fillId="0" borderId="10" xfId="0" applyNumberFormat="1" applyFont="1" applyBorder="1" applyAlignment="1"/>
    <xf numFmtId="164" fontId="12" fillId="11" borderId="10" xfId="0" applyNumberFormat="1" applyFont="1" applyFill="1" applyBorder="1" applyAlignment="1">
      <alignment horizontal="right" wrapText="1"/>
    </xf>
    <xf numFmtId="164" fontId="23" fillId="11" borderId="10" xfId="2" applyNumberFormat="1" applyFont="1" applyFill="1" applyBorder="1" applyAlignment="1"/>
    <xf numFmtId="10" fontId="23" fillId="11" borderId="10" xfId="0" applyNumberFormat="1" applyFont="1" applyFill="1" applyBorder="1" applyAlignment="1">
      <alignment vertical="center"/>
    </xf>
    <xf numFmtId="0" fontId="12" fillId="11" borderId="10" xfId="0" applyFont="1" applyFill="1" applyBorder="1" applyAlignment="1">
      <alignment horizontal="center" vertical="center"/>
    </xf>
    <xf numFmtId="10" fontId="52" fillId="0" borderId="10" xfId="8" applyNumberFormat="1" applyFont="1" applyFill="1" applyBorder="1" applyAlignment="1">
      <alignment vertical="center"/>
    </xf>
    <xf numFmtId="4" fontId="16" fillId="11" borderId="10" xfId="0" applyNumberFormat="1" applyFont="1" applyFill="1" applyBorder="1"/>
    <xf numFmtId="10" fontId="16" fillId="11" borderId="10" xfId="8" applyNumberFormat="1" applyFont="1" applyFill="1" applyBorder="1"/>
    <xf numFmtId="0" fontId="12" fillId="2" borderId="52" xfId="0" applyFont="1" applyFill="1" applyBorder="1" applyAlignment="1">
      <alignment horizontal="center" vertical="center"/>
    </xf>
    <xf numFmtId="0" fontId="12" fillId="2" borderId="53" xfId="0" quotePrefix="1" applyFont="1" applyFill="1" applyBorder="1" applyAlignment="1">
      <alignment horizontal="center" vertical="center"/>
    </xf>
    <xf numFmtId="171" fontId="12" fillId="0" borderId="0" xfId="0" applyNumberFormat="1" applyFont="1" applyFill="1" applyBorder="1" applyAlignment="1">
      <alignment horizontal="left" vertical="top" wrapText="1"/>
    </xf>
    <xf numFmtId="171" fontId="12" fillId="0" borderId="28" xfId="0" applyNumberFormat="1" applyFont="1" applyFill="1" applyBorder="1" applyAlignment="1">
      <alignment horizontal="left" vertical="top" wrapText="1"/>
    </xf>
    <xf numFmtId="0" fontId="14" fillId="2" borderId="31"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24"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31"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3" fillId="0" borderId="39" xfId="0" applyFont="1" applyBorder="1" applyAlignment="1">
      <alignment horizontal="center" vertical="center"/>
    </xf>
    <xf numFmtId="165" fontId="13" fillId="0" borderId="39" xfId="0" applyNumberFormat="1" applyFont="1" applyBorder="1" applyAlignment="1">
      <alignment horizontal="center" vertical="center" wrapText="1"/>
    </xf>
    <xf numFmtId="165" fontId="13" fillId="0" borderId="51" xfId="0" applyNumberFormat="1" applyFont="1" applyBorder="1" applyAlignment="1">
      <alignment horizontal="center" vertical="center" wrapText="1"/>
    </xf>
    <xf numFmtId="0" fontId="32" fillId="0" borderId="10" xfId="0" applyFont="1" applyFill="1" applyBorder="1" applyAlignment="1">
      <alignment horizontal="right" vertical="center"/>
    </xf>
    <xf numFmtId="164" fontId="32" fillId="0" borderId="10" xfId="0" applyNumberFormat="1" applyFont="1" applyFill="1" applyBorder="1" applyAlignment="1">
      <alignment horizontal="center" vertical="center"/>
    </xf>
    <xf numFmtId="14" fontId="32" fillId="0" borderId="46" xfId="0" applyNumberFormat="1" applyFont="1" applyFill="1" applyBorder="1" applyAlignment="1">
      <alignment horizontal="center" vertical="center"/>
    </xf>
    <xf numFmtId="0" fontId="14" fillId="0" borderId="29" xfId="0" applyFont="1" applyFill="1" applyBorder="1" applyAlignment="1">
      <alignment horizontal="center" vertical="center"/>
    </xf>
    <xf numFmtId="0" fontId="14" fillId="0" borderId="1" xfId="0" applyFont="1" applyFill="1" applyBorder="1" applyAlignment="1">
      <alignment horizontal="center" vertical="center"/>
    </xf>
    <xf numFmtId="0" fontId="32" fillId="6" borderId="10" xfId="0" applyFont="1" applyFill="1" applyBorder="1" applyAlignment="1">
      <alignment horizontal="right" vertical="center"/>
    </xf>
    <xf numFmtId="164" fontId="32" fillId="6" borderId="40" xfId="0" applyNumberFormat="1" applyFont="1" applyFill="1" applyBorder="1" applyAlignment="1">
      <alignment vertical="center"/>
    </xf>
    <xf numFmtId="164" fontId="32" fillId="6" borderId="49" xfId="0" applyNumberFormat="1" applyFont="1" applyFill="1" applyBorder="1" applyAlignment="1">
      <alignment vertical="center"/>
    </xf>
    <xf numFmtId="14" fontId="32" fillId="0" borderId="10" xfId="0" applyNumberFormat="1" applyFont="1" applyFill="1" applyBorder="1" applyAlignment="1">
      <alignment horizontal="center" vertical="center"/>
    </xf>
    <xf numFmtId="164" fontId="32" fillId="0" borderId="40" xfId="0" applyNumberFormat="1" applyFont="1" applyFill="1" applyBorder="1" applyAlignment="1">
      <alignment vertical="center"/>
    </xf>
    <xf numFmtId="164" fontId="32" fillId="0" borderId="49" xfId="0" applyNumberFormat="1" applyFont="1" applyFill="1" applyBorder="1" applyAlignment="1">
      <alignment vertical="center"/>
    </xf>
    <xf numFmtId="0" fontId="30" fillId="0" borderId="27" xfId="0" applyFont="1" applyBorder="1" applyAlignment="1">
      <alignment horizontal="center" vertical="center"/>
    </xf>
    <xf numFmtId="0" fontId="30" fillId="0" borderId="0" xfId="0" applyFont="1" applyBorder="1" applyAlignment="1">
      <alignment horizontal="center" vertical="center"/>
    </xf>
    <xf numFmtId="0" fontId="30" fillId="0" borderId="28" xfId="0" applyFont="1" applyBorder="1" applyAlignment="1">
      <alignment horizontal="center" vertical="center"/>
    </xf>
    <xf numFmtId="0" fontId="32" fillId="0" borderId="10" xfId="0" applyFont="1" applyFill="1" applyBorder="1" applyAlignment="1">
      <alignment horizontal="center" vertical="center"/>
    </xf>
    <xf numFmtId="0" fontId="32" fillId="0" borderId="46" xfId="0" applyFont="1" applyFill="1" applyBorder="1" applyAlignment="1">
      <alignment horizontal="center" vertical="center"/>
    </xf>
    <xf numFmtId="0" fontId="32" fillId="2" borderId="10" xfId="0" applyFont="1" applyFill="1" applyBorder="1" applyAlignment="1">
      <alignment horizontal="right" vertical="center"/>
    </xf>
    <xf numFmtId="0" fontId="32" fillId="2" borderId="10" xfId="0" applyFont="1" applyFill="1" applyBorder="1" applyAlignment="1">
      <alignment horizontal="center" vertical="center"/>
    </xf>
    <xf numFmtId="0" fontId="32" fillId="2" borderId="46" xfId="0" applyFont="1" applyFill="1" applyBorder="1" applyAlignment="1">
      <alignment horizontal="center" vertical="center"/>
    </xf>
    <xf numFmtId="165" fontId="13" fillId="0" borderId="0" xfId="0" applyNumberFormat="1" applyFont="1" applyBorder="1" applyAlignment="1">
      <alignment horizontal="center" vertical="center" wrapText="1"/>
    </xf>
    <xf numFmtId="0" fontId="34" fillId="0" borderId="39" xfId="0" applyFont="1" applyFill="1" applyBorder="1" applyAlignment="1">
      <alignment horizontal="center" vertical="center"/>
    </xf>
    <xf numFmtId="0" fontId="32" fillId="0" borderId="40" xfId="0" applyFont="1" applyFill="1" applyBorder="1" applyAlignment="1">
      <alignment horizontal="right" vertical="center"/>
    </xf>
    <xf numFmtId="0" fontId="32" fillId="0" borderId="48" xfId="0" applyFont="1" applyFill="1" applyBorder="1" applyAlignment="1">
      <alignment horizontal="right" vertical="center"/>
    </xf>
    <xf numFmtId="164" fontId="32" fillId="0" borderId="40" xfId="0" applyNumberFormat="1" applyFont="1" applyFill="1" applyBorder="1" applyAlignment="1">
      <alignment horizontal="center" vertical="center"/>
    </xf>
    <xf numFmtId="164" fontId="32" fillId="0" borderId="49" xfId="0" applyNumberFormat="1" applyFont="1" applyFill="1" applyBorder="1" applyAlignment="1">
      <alignment horizontal="center" vertical="center"/>
    </xf>
    <xf numFmtId="0" fontId="32" fillId="10" borderId="10" xfId="0" applyFont="1" applyFill="1" applyBorder="1" applyAlignment="1">
      <alignment horizontal="right" vertical="center"/>
    </xf>
    <xf numFmtId="164" fontId="32" fillId="10" borderId="40" xfId="0" applyNumberFormat="1" applyFont="1" applyFill="1" applyBorder="1" applyAlignment="1">
      <alignment vertical="center"/>
    </xf>
    <xf numFmtId="164" fontId="32" fillId="10" borderId="49" xfId="0" applyNumberFormat="1" applyFont="1" applyFill="1" applyBorder="1" applyAlignment="1">
      <alignment vertical="center"/>
    </xf>
    <xf numFmtId="14" fontId="35" fillId="0" borderId="10" xfId="0" applyNumberFormat="1" applyFont="1" applyFill="1" applyBorder="1" applyAlignment="1">
      <alignment horizontal="center" vertical="center"/>
    </xf>
    <xf numFmtId="14" fontId="35" fillId="0" borderId="46" xfId="0" applyNumberFormat="1" applyFont="1" applyFill="1" applyBorder="1" applyAlignment="1">
      <alignment horizontal="center" vertical="center"/>
    </xf>
    <xf numFmtId="0" fontId="35" fillId="0" borderId="10" xfId="0" applyFont="1" applyFill="1" applyBorder="1" applyAlignment="1">
      <alignment horizontal="center" vertical="center"/>
    </xf>
    <xf numFmtId="0" fontId="35" fillId="0" borderId="46" xfId="0" applyFont="1" applyFill="1" applyBorder="1" applyAlignment="1">
      <alignment horizontal="center" vertical="center"/>
    </xf>
    <xf numFmtId="0" fontId="14" fillId="2" borderId="10" xfId="0" applyFont="1" applyFill="1" applyBorder="1" applyAlignment="1">
      <alignment horizontal="center" vertical="center" wrapText="1"/>
    </xf>
    <xf numFmtId="171" fontId="12" fillId="0" borderId="0" xfId="0" applyNumberFormat="1" applyFont="1" applyFill="1" applyBorder="1" applyAlignment="1">
      <alignment horizontal="center" vertical="top" wrapText="1"/>
    </xf>
    <xf numFmtId="0" fontId="14" fillId="2" borderId="26"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2" fillId="0" borderId="10" xfId="0" applyFont="1" applyBorder="1" applyAlignment="1">
      <alignment horizontal="center" vertical="center"/>
    </xf>
    <xf numFmtId="9" fontId="12" fillId="0" borderId="10" xfId="8" applyFont="1" applyBorder="1" applyAlignment="1">
      <alignment horizontal="center" vertical="center"/>
    </xf>
    <xf numFmtId="0" fontId="12" fillId="11" borderId="10" xfId="0" applyFont="1" applyFill="1" applyBorder="1" applyAlignment="1">
      <alignment horizontal="center" vertical="center"/>
    </xf>
    <xf numFmtId="165" fontId="37" fillId="2" borderId="10" xfId="10" quotePrefix="1" applyFont="1" applyFill="1" applyBorder="1" applyAlignment="1">
      <alignment horizontal="center" vertical="center"/>
    </xf>
    <xf numFmtId="0" fontId="37" fillId="2" borderId="10" xfId="0" quotePrefix="1" applyFont="1" applyFill="1" applyBorder="1" applyAlignment="1">
      <alignment horizontal="center" vertical="center" wrapText="1"/>
    </xf>
    <xf numFmtId="165" fontId="37" fillId="2" borderId="10" xfId="10" applyFont="1" applyFill="1" applyBorder="1" applyAlignment="1">
      <alignment horizontal="center" vertical="center"/>
    </xf>
    <xf numFmtId="0" fontId="18" fillId="2" borderId="10" xfId="0" applyFont="1" applyFill="1" applyBorder="1" applyAlignment="1">
      <alignment horizontal="center" vertical="center" wrapText="1"/>
    </xf>
    <xf numFmtId="0" fontId="37" fillId="2" borderId="40" xfId="0" quotePrefix="1" applyFont="1" applyFill="1" applyBorder="1" applyAlignment="1">
      <alignment horizontal="center" vertical="center" wrapText="1"/>
    </xf>
    <xf numFmtId="0" fontId="37" fillId="2" borderId="57" xfId="0" quotePrefix="1" applyFont="1" applyFill="1" applyBorder="1" applyAlignment="1">
      <alignment horizontal="center" vertical="center" wrapText="1"/>
    </xf>
    <xf numFmtId="0" fontId="37" fillId="2" borderId="48" xfId="0" quotePrefix="1" applyFont="1" applyFill="1" applyBorder="1" applyAlignment="1">
      <alignment horizontal="center" vertical="center" wrapText="1"/>
    </xf>
    <xf numFmtId="0" fontId="37" fillId="11" borderId="45" xfId="19" applyFont="1" applyFill="1" applyBorder="1" applyAlignment="1">
      <alignment horizontal="center" vertical="center" wrapText="1"/>
    </xf>
    <xf numFmtId="0" fontId="37" fillId="11" borderId="10" xfId="19" quotePrefix="1" applyFont="1" applyFill="1" applyBorder="1" applyAlignment="1">
      <alignment horizontal="center" vertical="center" wrapText="1"/>
    </xf>
    <xf numFmtId="0" fontId="37" fillId="11" borderId="46" xfId="19" quotePrefix="1" applyFont="1" applyFill="1" applyBorder="1" applyAlignment="1">
      <alignment horizontal="center" vertical="center" wrapText="1"/>
    </xf>
    <xf numFmtId="10" fontId="16" fillId="7" borderId="1" xfId="8" applyNumberFormat="1" applyFont="1" applyFill="1" applyBorder="1" applyAlignment="1">
      <alignment horizontal="center"/>
    </xf>
    <xf numFmtId="165" fontId="18" fillId="0" borderId="2" xfId="10" applyFont="1" applyFill="1" applyBorder="1" applyAlignment="1">
      <alignment horizontal="center" vertical="center"/>
    </xf>
    <xf numFmtId="0" fontId="14" fillId="0" borderId="2" xfId="0" applyFont="1" applyFill="1" applyBorder="1" applyAlignment="1">
      <alignment horizontal="center" vertical="center"/>
    </xf>
    <xf numFmtId="0" fontId="14" fillId="0" borderId="0" xfId="0" applyFont="1" applyBorder="1" applyAlignment="1">
      <alignment horizontal="center" vertical="center" wrapText="1"/>
    </xf>
    <xf numFmtId="0" fontId="10" fillId="0" borderId="0" xfId="0" applyFont="1" applyBorder="1" applyAlignment="1">
      <alignment horizontal="center" vertical="center" wrapText="1"/>
    </xf>
    <xf numFmtId="165" fontId="15" fillId="0" borderId="14" xfId="10" applyFont="1" applyFill="1" applyBorder="1" applyAlignment="1">
      <alignment horizontal="center" vertical="center" wrapText="1"/>
    </xf>
    <xf numFmtId="165" fontId="15" fillId="0" borderId="3" xfId="10" applyFont="1" applyFill="1" applyBorder="1" applyAlignment="1">
      <alignment horizontal="center" vertical="center" wrapText="1"/>
    </xf>
    <xf numFmtId="165" fontId="15" fillId="0" borderId="5" xfId="10" applyFont="1" applyFill="1" applyBorder="1" applyAlignment="1">
      <alignment horizontal="center" vertical="center" wrapText="1"/>
    </xf>
    <xf numFmtId="165" fontId="18" fillId="0" borderId="2" xfId="10" applyFont="1" applyFill="1" applyBorder="1" applyAlignment="1">
      <alignment horizontal="center" vertical="center" wrapText="1"/>
    </xf>
    <xf numFmtId="0" fontId="14" fillId="0" borderId="54" xfId="0" applyFont="1" applyFill="1" applyBorder="1" applyAlignment="1">
      <alignment horizontal="center" vertical="center"/>
    </xf>
    <xf numFmtId="0" fontId="14" fillId="0" borderId="55" xfId="0" applyFont="1" applyFill="1" applyBorder="1" applyAlignment="1">
      <alignment horizontal="center" vertical="center"/>
    </xf>
    <xf numFmtId="0" fontId="14" fillId="0" borderId="56" xfId="0" applyFont="1" applyFill="1" applyBorder="1" applyAlignment="1">
      <alignment horizontal="center" vertical="center"/>
    </xf>
    <xf numFmtId="0" fontId="14" fillId="0" borderId="24"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30" xfId="0" applyFont="1" applyFill="1" applyBorder="1" applyAlignment="1">
      <alignment horizontal="center" vertical="center" wrapText="1"/>
    </xf>
    <xf numFmtId="2" fontId="16" fillId="0" borderId="0" xfId="0" applyNumberFormat="1" applyFont="1" applyFill="1" applyBorder="1" applyAlignment="1">
      <alignment horizontal="center" vertical="center"/>
    </xf>
    <xf numFmtId="0" fontId="16" fillId="0" borderId="0" xfId="0" applyFont="1" applyFill="1" applyBorder="1" applyAlignment="1">
      <alignment horizontal="center" vertical="center" wrapText="1"/>
    </xf>
    <xf numFmtId="0" fontId="14" fillId="0" borderId="31" xfId="0" applyFont="1" applyFill="1" applyBorder="1" applyAlignment="1">
      <alignment horizontal="center" vertical="center"/>
    </xf>
    <xf numFmtId="0" fontId="14" fillId="0" borderId="50"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31"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9" xfId="0" applyFont="1" applyFill="1" applyBorder="1" applyAlignment="1">
      <alignment horizontal="center" vertical="center" wrapText="1"/>
    </xf>
    <xf numFmtId="165" fontId="15" fillId="0" borderId="21" xfId="10" applyFont="1" applyFill="1" applyBorder="1" applyAlignment="1">
      <alignment horizontal="center" vertical="center" wrapText="1"/>
    </xf>
    <xf numFmtId="165" fontId="15" fillId="2" borderId="7" xfId="10" applyFont="1" applyFill="1" applyBorder="1" applyAlignment="1">
      <alignment horizontal="center" vertical="center" wrapText="1"/>
    </xf>
    <xf numFmtId="165" fontId="15" fillId="2" borderId="6" xfId="10" applyFont="1" applyFill="1" applyBorder="1" applyAlignment="1">
      <alignment horizontal="center" vertical="center" wrapText="1"/>
    </xf>
    <xf numFmtId="0" fontId="16" fillId="0" borderId="0" xfId="0" applyFont="1" applyFill="1" applyBorder="1" applyAlignment="1">
      <alignment horizontal="left"/>
    </xf>
    <xf numFmtId="0" fontId="14" fillId="0" borderId="0" xfId="0" applyFont="1" applyFill="1" applyBorder="1" applyAlignment="1">
      <alignment horizontal="center" vertical="center" wrapText="1"/>
    </xf>
    <xf numFmtId="0" fontId="15" fillId="3" borderId="5" xfId="0" applyFont="1" applyFill="1" applyBorder="1" applyAlignment="1">
      <alignment horizontal="right" vertical="center"/>
    </xf>
    <xf numFmtId="0" fontId="15" fillId="3" borderId="3" xfId="0" applyFont="1" applyFill="1" applyBorder="1" applyAlignment="1">
      <alignment horizontal="right" vertical="center"/>
    </xf>
    <xf numFmtId="0" fontId="15" fillId="0" borderId="6" xfId="0" applyFont="1" applyFill="1" applyBorder="1" applyAlignment="1">
      <alignment horizontal="center"/>
    </xf>
    <xf numFmtId="0" fontId="15" fillId="0" borderId="7" xfId="0" applyFont="1" applyFill="1" applyBorder="1" applyAlignment="1">
      <alignment horizontal="center"/>
    </xf>
    <xf numFmtId="0" fontId="15" fillId="0" borderId="8" xfId="0" applyFont="1" applyFill="1" applyBorder="1" applyAlignment="1">
      <alignment horizontal="center"/>
    </xf>
    <xf numFmtId="49" fontId="18" fillId="0" borderId="31" xfId="0" applyNumberFormat="1" applyFont="1" applyFill="1" applyBorder="1" applyAlignment="1">
      <alignment horizontal="center" vertical="center"/>
    </xf>
    <xf numFmtId="49" fontId="18" fillId="0" borderId="50" xfId="0" applyNumberFormat="1" applyFont="1" applyFill="1" applyBorder="1" applyAlignment="1">
      <alignment horizontal="center" vertical="center"/>
    </xf>
    <xf numFmtId="0" fontId="19" fillId="0" borderId="9" xfId="0" applyFont="1" applyBorder="1" applyAlignment="1">
      <alignment horizontal="center" vertical="center"/>
    </xf>
    <xf numFmtId="0" fontId="0" fillId="0" borderId="9" xfId="0"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0" borderId="56" xfId="0" applyFont="1" applyBorder="1" applyAlignment="1">
      <alignment horizontal="center" vertical="center"/>
    </xf>
    <xf numFmtId="49" fontId="14" fillId="0" borderId="2" xfId="0" applyNumberFormat="1" applyFont="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165" fontId="15" fillId="0" borderId="0" xfId="10" applyFont="1" applyFill="1" applyBorder="1" applyAlignment="1">
      <alignment horizontal="center" vertical="center" wrapText="1"/>
    </xf>
    <xf numFmtId="10" fontId="21" fillId="7" borderId="1" xfId="8" applyNumberFormat="1" applyFont="1" applyFill="1" applyBorder="1" applyAlignment="1">
      <alignment horizontal="center"/>
    </xf>
    <xf numFmtId="165" fontId="18" fillId="0" borderId="31" xfId="10" applyFont="1" applyFill="1" applyBorder="1" applyAlignment="1">
      <alignment horizontal="center" vertical="center" wrapText="1"/>
    </xf>
    <xf numFmtId="165" fontId="18" fillId="0" borderId="31" xfId="10" applyFont="1" applyFill="1" applyBorder="1" applyAlignment="1">
      <alignment horizontal="center" vertical="center"/>
    </xf>
    <xf numFmtId="165" fontId="18" fillId="0" borderId="50" xfId="10" applyFont="1" applyFill="1" applyBorder="1" applyAlignment="1">
      <alignment horizontal="center" vertical="center" wrapText="1"/>
    </xf>
    <xf numFmtId="165" fontId="15" fillId="0" borderId="33" xfId="10" applyFont="1" applyFill="1" applyBorder="1" applyAlignment="1">
      <alignment horizontal="center" vertical="center" wrapText="1"/>
    </xf>
    <xf numFmtId="165" fontId="15" fillId="0" borderId="38" xfId="10" applyFont="1" applyFill="1" applyBorder="1" applyAlignment="1">
      <alignment horizontal="center" vertical="center" wrapText="1"/>
    </xf>
    <xf numFmtId="165" fontId="15" fillId="0" borderId="47" xfId="10" applyFont="1" applyFill="1" applyBorder="1" applyAlignment="1">
      <alignment horizontal="center" vertical="center" wrapText="1"/>
    </xf>
    <xf numFmtId="0" fontId="14" fillId="0" borderId="2" xfId="0" applyFont="1" applyFill="1" applyBorder="1" applyAlignment="1">
      <alignment horizontal="center" vertical="center" wrapText="1"/>
    </xf>
    <xf numFmtId="165" fontId="15" fillId="0" borderId="62" xfId="10" applyFont="1" applyFill="1" applyBorder="1" applyAlignment="1">
      <alignment horizontal="center" vertical="center" wrapText="1"/>
    </xf>
    <xf numFmtId="0" fontId="50" fillId="0" borderId="0" xfId="19" applyFont="1" applyAlignment="1">
      <alignment horizontal="center" vertical="center" wrapText="1"/>
    </xf>
    <xf numFmtId="0" fontId="42" fillId="0" borderId="0" xfId="19" applyFont="1" applyAlignment="1">
      <alignment horizontal="center"/>
    </xf>
    <xf numFmtId="0" fontId="42" fillId="0" borderId="58" xfId="19" applyFont="1" applyBorder="1" applyAlignment="1">
      <alignment horizontal="center"/>
    </xf>
    <xf numFmtId="0" fontId="42" fillId="0" borderId="41" xfId="19" applyFont="1" applyBorder="1" applyAlignment="1">
      <alignment horizontal="center"/>
    </xf>
    <xf numFmtId="0" fontId="42" fillId="0" borderId="59" xfId="19" applyFont="1" applyBorder="1" applyAlignment="1">
      <alignment horizontal="center"/>
    </xf>
    <xf numFmtId="0" fontId="42" fillId="0" borderId="43" xfId="19" applyFont="1" applyBorder="1" applyAlignment="1">
      <alignment horizontal="center"/>
    </xf>
    <xf numFmtId="10" fontId="12" fillId="0" borderId="56" xfId="0" applyNumberFormat="1" applyFont="1" applyFill="1" applyBorder="1" applyAlignment="1">
      <alignment horizontal="center" vertical="center"/>
    </xf>
    <xf numFmtId="0" fontId="15" fillId="0" borderId="0" xfId="0" applyFont="1" applyFill="1" applyBorder="1" applyAlignment="1">
      <alignment horizontal="center"/>
    </xf>
    <xf numFmtId="0" fontId="15" fillId="0" borderId="62" xfId="0" applyFont="1" applyFill="1" applyBorder="1" applyAlignment="1">
      <alignment horizontal="center"/>
    </xf>
    <xf numFmtId="0" fontId="15" fillId="0" borderId="38" xfId="0" applyFont="1" applyFill="1" applyBorder="1" applyAlignment="1">
      <alignment horizontal="center"/>
    </xf>
    <xf numFmtId="0" fontId="15" fillId="0" borderId="34" xfId="0" applyFont="1" applyFill="1" applyBorder="1" applyAlignment="1">
      <alignment horizontal="center"/>
    </xf>
    <xf numFmtId="0" fontId="15" fillId="3" borderId="21" xfId="0" applyFont="1" applyFill="1" applyBorder="1" applyAlignment="1">
      <alignment horizontal="right" vertical="center"/>
    </xf>
    <xf numFmtId="0" fontId="15" fillId="3" borderId="14" xfId="0" applyFont="1" applyFill="1" applyBorder="1" applyAlignment="1">
      <alignment horizontal="right" vertical="center"/>
    </xf>
    <xf numFmtId="49" fontId="14" fillId="0" borderId="54" xfId="0" applyNumberFormat="1" applyFont="1" applyBorder="1" applyAlignment="1">
      <alignment horizontal="center" vertical="center"/>
    </xf>
    <xf numFmtId="49" fontId="14" fillId="0" borderId="56" xfId="0" applyNumberFormat="1" applyFont="1" applyBorder="1" applyAlignment="1">
      <alignment horizontal="center" vertical="center"/>
    </xf>
    <xf numFmtId="0" fontId="14" fillId="0" borderId="24"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30" xfId="0" applyFont="1" applyFill="1" applyBorder="1" applyAlignment="1">
      <alignment horizontal="center" vertical="center"/>
    </xf>
    <xf numFmtId="49" fontId="18" fillId="0" borderId="9" xfId="0" applyNumberFormat="1" applyFont="1" applyFill="1" applyBorder="1" applyAlignment="1">
      <alignment horizontal="center" vertical="center"/>
    </xf>
  </cellXfs>
  <cellStyles count="129">
    <cellStyle name="20% - Ênfase1" xfId="78" builtinId="30" customBuiltin="1"/>
    <cellStyle name="20% - Ênfase2" xfId="82" builtinId="34" customBuiltin="1"/>
    <cellStyle name="20% - Ênfase3" xfId="86" builtinId="38" customBuiltin="1"/>
    <cellStyle name="20% - Ênfase4" xfId="90" builtinId="42" customBuiltin="1"/>
    <cellStyle name="20% - Ênfase5" xfId="94" builtinId="46" customBuiltin="1"/>
    <cellStyle name="20% - Ênfase6" xfId="98" builtinId="50" customBuiltin="1"/>
    <cellStyle name="40% - Ênfase1" xfId="79" builtinId="31" customBuiltin="1"/>
    <cellStyle name="40% - Ênfase2" xfId="83" builtinId="35" customBuiltin="1"/>
    <cellStyle name="40% - Ênfase3" xfId="87" builtinId="39" customBuiltin="1"/>
    <cellStyle name="40% - Ênfase4" xfId="91" builtinId="43" customBuiltin="1"/>
    <cellStyle name="40% - Ênfase5" xfId="95" builtinId="47" customBuiltin="1"/>
    <cellStyle name="40% - Ênfase6" xfId="99" builtinId="51" customBuiltin="1"/>
    <cellStyle name="60% - Ênfase1" xfId="80" builtinId="32" customBuiltin="1"/>
    <cellStyle name="60% - Ênfase2" xfId="84" builtinId="36" customBuiltin="1"/>
    <cellStyle name="60% - Ênfase3" xfId="88" builtinId="40" customBuiltin="1"/>
    <cellStyle name="60% - Ênfase4" xfId="92" builtinId="44" customBuiltin="1"/>
    <cellStyle name="60% - Ênfase5" xfId="96" builtinId="48" customBuiltin="1"/>
    <cellStyle name="60% - Ênfase6" xfId="100" builtinId="52" customBuiltin="1"/>
    <cellStyle name="Bom" xfId="66" builtinId="26" customBuiltin="1"/>
    <cellStyle name="Cálculo" xfId="71" builtinId="22" customBuiltin="1"/>
    <cellStyle name="Cancel" xfId="115"/>
    <cellStyle name="Cancel 2" xfId="116"/>
    <cellStyle name="Célula de Verificação" xfId="73" builtinId="23" customBuiltin="1"/>
    <cellStyle name="Célula Vinculada" xfId="72" builtinId="24" customBuiltin="1"/>
    <cellStyle name="Ênfase1" xfId="77" builtinId="29" customBuiltin="1"/>
    <cellStyle name="Ênfase2" xfId="81" builtinId="33" customBuiltin="1"/>
    <cellStyle name="Ênfase3" xfId="85" builtinId="37" customBuiltin="1"/>
    <cellStyle name="Ênfase4" xfId="89" builtinId="41" customBuiltin="1"/>
    <cellStyle name="Ênfase5" xfId="93" builtinId="45" customBuiltin="1"/>
    <cellStyle name="Ênfase6" xfId="97" builtinId="49" customBuiltin="1"/>
    <cellStyle name="Entrada" xfId="69" builtinId="20" customBuiltin="1"/>
    <cellStyle name="Euro" xfId="1"/>
    <cellStyle name="Excel Built-in Normal" xfId="117"/>
    <cellStyle name="Hiperlink 2" xfId="118"/>
    <cellStyle name="Hiperlink 3" xfId="119"/>
    <cellStyle name="Incorreto" xfId="67" builtinId="27" customBuiltin="1"/>
    <cellStyle name="Moeda" xfId="2" builtinId="4"/>
    <cellStyle name="Moeda 2" xfId="3"/>
    <cellStyle name="Moeda 2 2" xfId="107"/>
    <cellStyle name="Moeda 3" xfId="57"/>
    <cellStyle name="Moeda 3 2" xfId="120"/>
    <cellStyle name="Moeda 3 3" xfId="101"/>
    <cellStyle name="Moeda 4" xfId="106"/>
    <cellStyle name="Moeda 5" xfId="112"/>
    <cellStyle name="Moeda 6" xfId="121"/>
    <cellStyle name="Moeda_Medição_EE 13 de Maio reforma parcial prefeitura abril de 2007" xfId="4"/>
    <cellStyle name="Neutra" xfId="68" builtinId="28" customBuiltin="1"/>
    <cellStyle name="Normal" xfId="0" builtinId="0"/>
    <cellStyle name="Normal 10" xfId="45"/>
    <cellStyle name="Normal 16" xfId="5"/>
    <cellStyle name="Normal 16 2" xfId="52"/>
    <cellStyle name="Normal 2" xfId="6"/>
    <cellStyle name="Normal 2 2" xfId="19"/>
    <cellStyle name="Normal 2 2 2" xfId="109"/>
    <cellStyle name="Normal 2 3" xfId="53"/>
    <cellStyle name="Normal 2 3 2" xfId="108"/>
    <cellStyle name="Normal 2 4" xfId="122"/>
    <cellStyle name="Normal 3" xfId="7"/>
    <cellStyle name="Normal 3 2" xfId="123"/>
    <cellStyle name="Normal 3 3" xfId="102"/>
    <cellStyle name="Normal 4" xfId="15"/>
    <cellStyle name="Normal 4 2" xfId="20"/>
    <cellStyle name="Normal 4 3" xfId="56"/>
    <cellStyle name="Normal 5" xfId="23"/>
    <cellStyle name="Normal 5 2" xfId="127"/>
    <cellStyle name="Normal 6" xfId="27"/>
    <cellStyle name="Normal 7" xfId="31"/>
    <cellStyle name="Normal 8" xfId="37"/>
    <cellStyle name="Normal 9" xfId="41"/>
    <cellStyle name="Nota 2" xfId="128"/>
    <cellStyle name="Porcentagem" xfId="8" builtinId="5"/>
    <cellStyle name="Porcentagem 2" xfId="9"/>
    <cellStyle name="Porcentagem 2 2" xfId="60"/>
    <cellStyle name="Porcentagem 3" xfId="58"/>
    <cellStyle name="Porcentagem 3 2" xfId="124"/>
    <cellStyle name="Porcentagem 3 3" xfId="103"/>
    <cellStyle name="Saída" xfId="70" builtinId="21" customBuiltin="1"/>
    <cellStyle name="Separador de milhares" xfId="10" builtinId="3"/>
    <cellStyle name="Separador de milhares 10" xfId="35"/>
    <cellStyle name="Separador de milhares 11" xfId="39"/>
    <cellStyle name="Separador de milhares 12" xfId="43"/>
    <cellStyle name="Separador de milhares 13" xfId="47"/>
    <cellStyle name="Separador de milhares 2" xfId="11"/>
    <cellStyle name="Separador de milhares 2 10" xfId="50"/>
    <cellStyle name="Separador de milhares 2 2" xfId="14"/>
    <cellStyle name="Separador de milhares 2 2 2" xfId="54"/>
    <cellStyle name="Separador de milhares 2 3" xfId="16"/>
    <cellStyle name="Separador de milhares 2 3 2" xfId="110"/>
    <cellStyle name="Separador de milhares 2 4" xfId="24"/>
    <cellStyle name="Separador de milhares 2 5" xfId="28"/>
    <cellStyle name="Separador de milhares 2 6" xfId="32"/>
    <cellStyle name="Separador de milhares 2 7" xfId="38"/>
    <cellStyle name="Separador de milhares 2 8" xfId="42"/>
    <cellStyle name="Separador de milhares 2 9" xfId="46"/>
    <cellStyle name="Separador de milhares 3" xfId="12"/>
    <cellStyle name="Separador de milhares 3 10" xfId="48"/>
    <cellStyle name="Separador de milhares 3 11" xfId="55"/>
    <cellStyle name="Separador de milhares 3 12" xfId="104"/>
    <cellStyle name="Separador de milhares 3 2" xfId="18"/>
    <cellStyle name="Separador de milhares 3 3" xfId="22"/>
    <cellStyle name="Separador de milhares 3 4" xfId="26"/>
    <cellStyle name="Separador de milhares 3 5" xfId="30"/>
    <cellStyle name="Separador de milhares 3 6" xfId="34"/>
    <cellStyle name="Separador de milhares 3 7" xfId="36"/>
    <cellStyle name="Separador de milhares 3 8" xfId="40"/>
    <cellStyle name="Separador de milhares 3 9" xfId="44"/>
    <cellStyle name="Separador de milhares 4" xfId="13"/>
    <cellStyle name="Separador de milhares 4 2" xfId="51"/>
    <cellStyle name="Separador de milhares 5" xfId="17"/>
    <cellStyle name="Separador de milhares 6" xfId="21"/>
    <cellStyle name="Separador de milhares 7" xfId="25"/>
    <cellStyle name="Separador de milhares 8" xfId="29"/>
    <cellStyle name="Separador de milhares 9" xfId="33"/>
    <cellStyle name="Texto de Aviso" xfId="74" builtinId="11" customBuiltin="1"/>
    <cellStyle name="Texto Explicativo" xfId="75" builtinId="53" customBuiltin="1"/>
    <cellStyle name="Título" xfId="61" builtinId="15" customBuiltin="1"/>
    <cellStyle name="Título 1" xfId="62" builtinId="16" customBuiltin="1"/>
    <cellStyle name="Título 2" xfId="63" builtinId="17" customBuiltin="1"/>
    <cellStyle name="Título 3" xfId="64" builtinId="18" customBuiltin="1"/>
    <cellStyle name="Título 4" xfId="65" builtinId="19" customBuiltin="1"/>
    <cellStyle name="Total" xfId="76" builtinId="25" customBuiltin="1"/>
    <cellStyle name="Vírgula 2" xfId="59"/>
    <cellStyle name="Vírgula 2 2" xfId="111"/>
    <cellStyle name="Vírgula 2 3" xfId="105"/>
    <cellStyle name="Vírgula 3" xfId="49"/>
    <cellStyle name="Vírgula 3 2" xfId="125"/>
    <cellStyle name="Vírgula 4" xfId="113"/>
    <cellStyle name="Vírgula 4 2" xfId="114"/>
    <cellStyle name="Vírgula 5" xfId="126"/>
  </cellStyles>
  <dxfs count="10">
    <dxf>
      <font>
        <b/>
        <i val="0"/>
        <condense val="0"/>
        <extend val="0"/>
        <color indexed="10"/>
      </font>
      <fill>
        <patternFill patternType="solid">
          <bgColor indexed="22"/>
        </patternFill>
      </fill>
    </dxf>
    <dxf>
      <font>
        <b/>
        <i val="0"/>
        <condense val="0"/>
        <extend val="0"/>
        <color indexed="10"/>
      </font>
      <fill>
        <patternFill patternType="solid">
          <bgColor indexed="22"/>
        </patternFill>
      </fill>
    </dxf>
    <dxf>
      <font>
        <b/>
        <i val="0"/>
        <condense val="0"/>
        <extend val="0"/>
        <color indexed="10"/>
      </font>
      <fill>
        <patternFill patternType="solid">
          <bgColor indexed="22"/>
        </patternFill>
      </fill>
    </dxf>
    <dxf>
      <font>
        <b/>
        <i val="0"/>
        <condense val="0"/>
        <extend val="0"/>
        <color indexed="10"/>
      </font>
      <fill>
        <patternFill patternType="solid">
          <bgColor indexed="22"/>
        </patternFill>
      </fill>
    </dxf>
    <dxf>
      <font>
        <b/>
        <i val="0"/>
        <condense val="0"/>
        <extend val="0"/>
        <color indexed="10"/>
      </font>
      <fill>
        <patternFill patternType="solid">
          <bgColor indexed="22"/>
        </patternFill>
      </fill>
    </dxf>
    <dxf>
      <font>
        <b/>
        <i val="0"/>
        <condense val="0"/>
        <extend val="0"/>
        <color indexed="10"/>
      </font>
      <fill>
        <patternFill patternType="solid">
          <bgColor indexed="22"/>
        </patternFill>
      </fill>
    </dxf>
    <dxf>
      <font>
        <b/>
        <i val="0"/>
        <condense val="0"/>
        <extend val="0"/>
        <color indexed="10"/>
      </font>
      <fill>
        <patternFill patternType="solid">
          <bgColor indexed="22"/>
        </patternFill>
      </fill>
    </dxf>
    <dxf>
      <font>
        <b/>
        <i val="0"/>
        <condense val="0"/>
        <extend val="0"/>
        <color indexed="10"/>
      </font>
      <fill>
        <patternFill patternType="solid">
          <bgColor indexed="22"/>
        </patternFill>
      </fill>
    </dxf>
    <dxf>
      <font>
        <b/>
        <i val="0"/>
        <condense val="0"/>
        <extend val="0"/>
        <color indexed="10"/>
      </font>
      <fill>
        <patternFill patternType="solid">
          <bgColor indexed="22"/>
        </patternFill>
      </fill>
    </dxf>
    <dxf>
      <font>
        <b/>
        <i val="0"/>
        <condense val="0"/>
        <extend val="0"/>
        <color indexed="10"/>
      </font>
      <fill>
        <patternFill patternType="solid">
          <bgColor indexed="22"/>
        </patternFill>
      </fill>
    </dxf>
  </dxfs>
  <tableStyles count="0" defaultTableStyle="TableStyleMedium9" defaultPivotStyle="PivotStyleLight16"/>
  <colors>
    <mruColors>
      <color rgb="FF0000FF"/>
      <color rgb="FFD8D8D8"/>
      <color rgb="FFFF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1.png"/><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4.png"/></Relationships>
</file>

<file path=xl/drawings/_rels/drawing28.xml.rels><?xml version="1.0" encoding="UTF-8" standalone="yes"?>
<Relationships xmlns="http://schemas.openxmlformats.org/package/2006/relationships"><Relationship Id="rId1" Type="http://schemas.openxmlformats.org/officeDocument/2006/relationships/image" Target="../media/image5.png"/></Relationships>
</file>

<file path=xl/drawings/_rels/drawing29.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523875</xdr:colOff>
      <xdr:row>20</xdr:row>
      <xdr:rowOff>0</xdr:rowOff>
    </xdr:from>
    <xdr:to>
      <xdr:col>6</xdr:col>
      <xdr:colOff>0</xdr:colOff>
      <xdr:row>20</xdr:row>
      <xdr:rowOff>0</xdr:rowOff>
    </xdr:to>
    <xdr:pic>
      <xdr:nvPicPr>
        <xdr:cNvPr id="191608" name="Picture 1"/>
        <xdr:cNvPicPr>
          <a:picLocks noChangeAspect="1" noChangeArrowheads="1"/>
        </xdr:cNvPicPr>
      </xdr:nvPicPr>
      <xdr:blipFill>
        <a:blip xmlns:r="http://schemas.openxmlformats.org/officeDocument/2006/relationships" r:embed="rId1"/>
        <a:srcRect/>
        <a:stretch>
          <a:fillRect/>
        </a:stretch>
      </xdr:blipFill>
      <xdr:spPr bwMode="auto">
        <a:xfrm>
          <a:off x="8924925" y="4333875"/>
          <a:ext cx="238125" cy="0"/>
        </a:xfrm>
        <a:prstGeom prst="rect">
          <a:avLst/>
        </a:prstGeom>
        <a:noFill/>
        <a:ln w="9525">
          <a:noFill/>
          <a:miter lim="800000"/>
          <a:headEnd/>
          <a:tailEnd/>
        </a:ln>
      </xdr:spPr>
    </xdr:pic>
    <xdr:clientData/>
  </xdr:twoCellAnchor>
  <xdr:twoCellAnchor>
    <xdr:from>
      <xdr:col>0</xdr:col>
      <xdr:colOff>38100</xdr:colOff>
      <xdr:row>0</xdr:row>
      <xdr:rowOff>28575</xdr:rowOff>
    </xdr:from>
    <xdr:to>
      <xdr:col>0</xdr:col>
      <xdr:colOff>571500</xdr:colOff>
      <xdr:row>3</xdr:row>
      <xdr:rowOff>95250</xdr:rowOff>
    </xdr:to>
    <xdr:pic>
      <xdr:nvPicPr>
        <xdr:cNvPr id="191609" name="Picture 2" descr="BRASAO"/>
        <xdr:cNvPicPr>
          <a:picLocks noChangeAspect="1" noChangeArrowheads="1"/>
        </xdr:cNvPicPr>
      </xdr:nvPicPr>
      <xdr:blipFill>
        <a:blip xmlns:r="http://schemas.openxmlformats.org/officeDocument/2006/relationships" r:embed="rId2" cstate="print"/>
        <a:srcRect/>
        <a:stretch>
          <a:fillRect/>
        </a:stretch>
      </xdr:blipFill>
      <xdr:spPr bwMode="auto">
        <a:xfrm>
          <a:off x="38100" y="28575"/>
          <a:ext cx="533400" cy="666750"/>
        </a:xfrm>
        <a:prstGeom prst="rect">
          <a:avLst/>
        </a:prstGeom>
        <a:noFill/>
        <a:ln w="9525">
          <a:noFill/>
          <a:miter lim="800000"/>
          <a:headEnd/>
          <a:tailEnd/>
        </a:ln>
      </xdr:spPr>
    </xdr:pic>
    <xdr:clientData/>
  </xdr:twoCellAnchor>
  <xdr:twoCellAnchor>
    <xdr:from>
      <xdr:col>7</xdr:col>
      <xdr:colOff>523875</xdr:colOff>
      <xdr:row>20</xdr:row>
      <xdr:rowOff>0</xdr:rowOff>
    </xdr:from>
    <xdr:to>
      <xdr:col>8</xdr:col>
      <xdr:colOff>0</xdr:colOff>
      <xdr:row>20</xdr:row>
      <xdr:rowOff>0</xdr:rowOff>
    </xdr:to>
    <xdr:pic>
      <xdr:nvPicPr>
        <xdr:cNvPr id="191610" name="Picture 5"/>
        <xdr:cNvPicPr>
          <a:picLocks noChangeAspect="1" noChangeArrowheads="1"/>
        </xdr:cNvPicPr>
      </xdr:nvPicPr>
      <xdr:blipFill>
        <a:blip xmlns:r="http://schemas.openxmlformats.org/officeDocument/2006/relationships" r:embed="rId1"/>
        <a:srcRect/>
        <a:stretch>
          <a:fillRect/>
        </a:stretch>
      </xdr:blipFill>
      <xdr:spPr bwMode="auto">
        <a:xfrm>
          <a:off x="11106150" y="4333875"/>
          <a:ext cx="238125" cy="0"/>
        </a:xfrm>
        <a:prstGeom prst="rect">
          <a:avLst/>
        </a:prstGeom>
        <a:noFill/>
        <a:ln w="9525">
          <a:noFill/>
          <a:miter lim="800000"/>
          <a:headEnd/>
          <a:tailEnd/>
        </a:ln>
      </xdr:spPr>
    </xdr:pic>
    <xdr:clientData/>
  </xdr:twoCellAnchor>
  <xdr:twoCellAnchor>
    <xdr:from>
      <xdr:col>9</xdr:col>
      <xdr:colOff>523875</xdr:colOff>
      <xdr:row>20</xdr:row>
      <xdr:rowOff>0</xdr:rowOff>
    </xdr:from>
    <xdr:to>
      <xdr:col>10</xdr:col>
      <xdr:colOff>0</xdr:colOff>
      <xdr:row>20</xdr:row>
      <xdr:rowOff>0</xdr:rowOff>
    </xdr:to>
    <xdr:pic>
      <xdr:nvPicPr>
        <xdr:cNvPr id="191611" name="Picture 6"/>
        <xdr:cNvPicPr>
          <a:picLocks noChangeAspect="1" noChangeArrowheads="1"/>
        </xdr:cNvPicPr>
      </xdr:nvPicPr>
      <xdr:blipFill>
        <a:blip xmlns:r="http://schemas.openxmlformats.org/officeDocument/2006/relationships" r:embed="rId1"/>
        <a:srcRect/>
        <a:stretch>
          <a:fillRect/>
        </a:stretch>
      </xdr:blipFill>
      <xdr:spPr bwMode="auto">
        <a:xfrm>
          <a:off x="13287375" y="4333875"/>
          <a:ext cx="238125" cy="0"/>
        </a:xfrm>
        <a:prstGeom prst="rect">
          <a:avLst/>
        </a:prstGeom>
        <a:noFill/>
        <a:ln w="9525">
          <a:noFill/>
          <a:miter lim="800000"/>
          <a:headEnd/>
          <a:tailEnd/>
        </a:ln>
      </xdr:spPr>
    </xdr:pic>
    <xdr:clientData/>
  </xdr:twoCellAnchor>
  <xdr:twoCellAnchor editAs="oneCell">
    <xdr:from>
      <xdr:col>8</xdr:col>
      <xdr:colOff>590550</xdr:colOff>
      <xdr:row>1</xdr:row>
      <xdr:rowOff>38100</xdr:rowOff>
    </xdr:from>
    <xdr:to>
      <xdr:col>9</xdr:col>
      <xdr:colOff>657225</xdr:colOff>
      <xdr:row>4</xdr:row>
      <xdr:rowOff>133350</xdr:rowOff>
    </xdr:to>
    <xdr:pic>
      <xdr:nvPicPr>
        <xdr:cNvPr id="191612" name="Imagem 7" descr="logo do governo Silval.jpg"/>
        <xdr:cNvPicPr>
          <a:picLocks noChangeAspect="1"/>
        </xdr:cNvPicPr>
      </xdr:nvPicPr>
      <xdr:blipFill>
        <a:blip xmlns:r="http://schemas.openxmlformats.org/officeDocument/2006/relationships" r:embed="rId3" cstate="print"/>
        <a:srcRect l="5669" t="17422" r="5669" b="18764"/>
        <a:stretch>
          <a:fillRect/>
        </a:stretch>
      </xdr:blipFill>
      <xdr:spPr bwMode="auto">
        <a:xfrm>
          <a:off x="11934825" y="238125"/>
          <a:ext cx="1485900" cy="6953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523875</xdr:colOff>
      <xdr:row>20</xdr:row>
      <xdr:rowOff>0</xdr:rowOff>
    </xdr:from>
    <xdr:to>
      <xdr:col>8</xdr:col>
      <xdr:colOff>0</xdr:colOff>
      <xdr:row>20</xdr:row>
      <xdr:rowOff>0</xdr:rowOff>
    </xdr:to>
    <xdr:pic>
      <xdr:nvPicPr>
        <xdr:cNvPr id="200824" name="Picture 5"/>
        <xdr:cNvPicPr>
          <a:picLocks noChangeAspect="1" noChangeArrowheads="1"/>
        </xdr:cNvPicPr>
      </xdr:nvPicPr>
      <xdr:blipFill>
        <a:blip xmlns:r="http://schemas.openxmlformats.org/officeDocument/2006/relationships" r:embed="rId1"/>
        <a:srcRect/>
        <a:stretch>
          <a:fillRect/>
        </a:stretch>
      </xdr:blipFill>
      <xdr:spPr bwMode="auto">
        <a:xfrm>
          <a:off x="11106150" y="4333875"/>
          <a:ext cx="238125" cy="0"/>
        </a:xfrm>
        <a:prstGeom prst="rect">
          <a:avLst/>
        </a:prstGeom>
        <a:noFill/>
        <a:ln w="9525">
          <a:noFill/>
          <a:miter lim="800000"/>
          <a:headEnd/>
          <a:tailEnd/>
        </a:ln>
      </xdr:spPr>
    </xdr:pic>
    <xdr:clientData/>
  </xdr:twoCellAnchor>
  <xdr:twoCellAnchor>
    <xdr:from>
      <xdr:col>9</xdr:col>
      <xdr:colOff>523875</xdr:colOff>
      <xdr:row>20</xdr:row>
      <xdr:rowOff>0</xdr:rowOff>
    </xdr:from>
    <xdr:to>
      <xdr:col>10</xdr:col>
      <xdr:colOff>0</xdr:colOff>
      <xdr:row>20</xdr:row>
      <xdr:rowOff>0</xdr:rowOff>
    </xdr:to>
    <xdr:pic>
      <xdr:nvPicPr>
        <xdr:cNvPr id="200825" name="Picture 6"/>
        <xdr:cNvPicPr>
          <a:picLocks noChangeAspect="1" noChangeArrowheads="1"/>
        </xdr:cNvPicPr>
      </xdr:nvPicPr>
      <xdr:blipFill>
        <a:blip xmlns:r="http://schemas.openxmlformats.org/officeDocument/2006/relationships" r:embed="rId1"/>
        <a:srcRect/>
        <a:stretch>
          <a:fillRect/>
        </a:stretch>
      </xdr:blipFill>
      <xdr:spPr bwMode="auto">
        <a:xfrm>
          <a:off x="13287375" y="4333875"/>
          <a:ext cx="238125" cy="0"/>
        </a:xfrm>
        <a:prstGeom prst="rect">
          <a:avLst/>
        </a:prstGeom>
        <a:noFill/>
        <a:ln w="9525">
          <a:noFill/>
          <a:miter lim="800000"/>
          <a:headEnd/>
          <a:tailEnd/>
        </a:ln>
      </xdr:spPr>
    </xdr:pic>
    <xdr:clientData/>
  </xdr:twoCellAnchor>
  <xdr:twoCellAnchor>
    <xdr:from>
      <xdr:col>5</xdr:col>
      <xdr:colOff>523875</xdr:colOff>
      <xdr:row>20</xdr:row>
      <xdr:rowOff>0</xdr:rowOff>
    </xdr:from>
    <xdr:to>
      <xdr:col>6</xdr:col>
      <xdr:colOff>0</xdr:colOff>
      <xdr:row>20</xdr:row>
      <xdr:rowOff>0</xdr:rowOff>
    </xdr:to>
    <xdr:pic>
      <xdr:nvPicPr>
        <xdr:cNvPr id="200826" name="Picture 7"/>
        <xdr:cNvPicPr>
          <a:picLocks noChangeAspect="1" noChangeArrowheads="1"/>
        </xdr:cNvPicPr>
      </xdr:nvPicPr>
      <xdr:blipFill>
        <a:blip xmlns:r="http://schemas.openxmlformats.org/officeDocument/2006/relationships" r:embed="rId1"/>
        <a:srcRect/>
        <a:stretch>
          <a:fillRect/>
        </a:stretch>
      </xdr:blipFill>
      <xdr:spPr bwMode="auto">
        <a:xfrm>
          <a:off x="8924925" y="4333875"/>
          <a:ext cx="238125" cy="0"/>
        </a:xfrm>
        <a:prstGeom prst="rect">
          <a:avLst/>
        </a:prstGeom>
        <a:noFill/>
        <a:ln w="9525">
          <a:noFill/>
          <a:miter lim="800000"/>
          <a:headEnd/>
          <a:tailEnd/>
        </a:ln>
      </xdr:spPr>
    </xdr:pic>
    <xdr:clientData/>
  </xdr:twoCellAnchor>
  <xdr:twoCellAnchor editAs="oneCell">
    <xdr:from>
      <xdr:col>8</xdr:col>
      <xdr:colOff>561975</xdr:colOff>
      <xdr:row>1</xdr:row>
      <xdr:rowOff>38100</xdr:rowOff>
    </xdr:from>
    <xdr:to>
      <xdr:col>9</xdr:col>
      <xdr:colOff>628650</xdr:colOff>
      <xdr:row>4</xdr:row>
      <xdr:rowOff>133350</xdr:rowOff>
    </xdr:to>
    <xdr:pic>
      <xdr:nvPicPr>
        <xdr:cNvPr id="200827" name="Imagem 7" descr="logo do governo Silval.jpg"/>
        <xdr:cNvPicPr>
          <a:picLocks noChangeAspect="1"/>
        </xdr:cNvPicPr>
      </xdr:nvPicPr>
      <xdr:blipFill>
        <a:blip xmlns:r="http://schemas.openxmlformats.org/officeDocument/2006/relationships" r:embed="rId2" cstate="print"/>
        <a:srcRect l="5669" t="17422" r="5669" b="18764"/>
        <a:stretch>
          <a:fillRect/>
        </a:stretch>
      </xdr:blipFill>
      <xdr:spPr bwMode="auto">
        <a:xfrm>
          <a:off x="11906250" y="238125"/>
          <a:ext cx="1485900" cy="695325"/>
        </a:xfrm>
        <a:prstGeom prst="rect">
          <a:avLst/>
        </a:prstGeom>
        <a:noFill/>
        <a:ln w="9525">
          <a:noFill/>
          <a:miter lim="800000"/>
          <a:headEnd/>
          <a:tailEnd/>
        </a:ln>
      </xdr:spPr>
    </xdr:pic>
    <xdr:clientData/>
  </xdr:twoCellAnchor>
  <xdr:twoCellAnchor>
    <xdr:from>
      <xdr:col>0</xdr:col>
      <xdr:colOff>47625</xdr:colOff>
      <xdr:row>0</xdr:row>
      <xdr:rowOff>47625</xdr:rowOff>
    </xdr:from>
    <xdr:to>
      <xdr:col>0</xdr:col>
      <xdr:colOff>581025</xdr:colOff>
      <xdr:row>3</xdr:row>
      <xdr:rowOff>114300</xdr:rowOff>
    </xdr:to>
    <xdr:pic>
      <xdr:nvPicPr>
        <xdr:cNvPr id="200828" name="Picture 2" descr="BRASAO"/>
        <xdr:cNvPicPr>
          <a:picLocks noChangeAspect="1" noChangeArrowheads="1"/>
        </xdr:cNvPicPr>
      </xdr:nvPicPr>
      <xdr:blipFill>
        <a:blip xmlns:r="http://schemas.openxmlformats.org/officeDocument/2006/relationships" r:embed="rId3" cstate="print"/>
        <a:srcRect/>
        <a:stretch>
          <a:fillRect/>
        </a:stretch>
      </xdr:blipFill>
      <xdr:spPr bwMode="auto">
        <a:xfrm>
          <a:off x="47625" y="47625"/>
          <a:ext cx="533400" cy="66675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5</xdr:col>
      <xdr:colOff>523875</xdr:colOff>
      <xdr:row>20</xdr:row>
      <xdr:rowOff>0</xdr:rowOff>
    </xdr:from>
    <xdr:to>
      <xdr:col>6</xdr:col>
      <xdr:colOff>0</xdr:colOff>
      <xdr:row>20</xdr:row>
      <xdr:rowOff>0</xdr:rowOff>
    </xdr:to>
    <xdr:pic>
      <xdr:nvPicPr>
        <xdr:cNvPr id="201848" name="Picture 1"/>
        <xdr:cNvPicPr>
          <a:picLocks noChangeAspect="1" noChangeArrowheads="1"/>
        </xdr:cNvPicPr>
      </xdr:nvPicPr>
      <xdr:blipFill>
        <a:blip xmlns:r="http://schemas.openxmlformats.org/officeDocument/2006/relationships" r:embed="rId1"/>
        <a:srcRect/>
        <a:stretch>
          <a:fillRect/>
        </a:stretch>
      </xdr:blipFill>
      <xdr:spPr bwMode="auto">
        <a:xfrm>
          <a:off x="8924925" y="4333875"/>
          <a:ext cx="238125" cy="0"/>
        </a:xfrm>
        <a:prstGeom prst="rect">
          <a:avLst/>
        </a:prstGeom>
        <a:noFill/>
        <a:ln w="9525">
          <a:noFill/>
          <a:miter lim="800000"/>
          <a:headEnd/>
          <a:tailEnd/>
        </a:ln>
      </xdr:spPr>
    </xdr:pic>
    <xdr:clientData/>
  </xdr:twoCellAnchor>
  <xdr:twoCellAnchor>
    <xdr:from>
      <xdr:col>7</xdr:col>
      <xdr:colOff>523875</xdr:colOff>
      <xdr:row>20</xdr:row>
      <xdr:rowOff>0</xdr:rowOff>
    </xdr:from>
    <xdr:to>
      <xdr:col>8</xdr:col>
      <xdr:colOff>0</xdr:colOff>
      <xdr:row>20</xdr:row>
      <xdr:rowOff>0</xdr:rowOff>
    </xdr:to>
    <xdr:pic>
      <xdr:nvPicPr>
        <xdr:cNvPr id="201849" name="Picture 5"/>
        <xdr:cNvPicPr>
          <a:picLocks noChangeAspect="1" noChangeArrowheads="1"/>
        </xdr:cNvPicPr>
      </xdr:nvPicPr>
      <xdr:blipFill>
        <a:blip xmlns:r="http://schemas.openxmlformats.org/officeDocument/2006/relationships" r:embed="rId1"/>
        <a:srcRect/>
        <a:stretch>
          <a:fillRect/>
        </a:stretch>
      </xdr:blipFill>
      <xdr:spPr bwMode="auto">
        <a:xfrm>
          <a:off x="11106150" y="4333875"/>
          <a:ext cx="238125" cy="0"/>
        </a:xfrm>
        <a:prstGeom prst="rect">
          <a:avLst/>
        </a:prstGeom>
        <a:noFill/>
        <a:ln w="9525">
          <a:noFill/>
          <a:miter lim="800000"/>
          <a:headEnd/>
          <a:tailEnd/>
        </a:ln>
      </xdr:spPr>
    </xdr:pic>
    <xdr:clientData/>
  </xdr:twoCellAnchor>
  <xdr:twoCellAnchor>
    <xdr:from>
      <xdr:col>9</xdr:col>
      <xdr:colOff>523875</xdr:colOff>
      <xdr:row>20</xdr:row>
      <xdr:rowOff>0</xdr:rowOff>
    </xdr:from>
    <xdr:to>
      <xdr:col>10</xdr:col>
      <xdr:colOff>0</xdr:colOff>
      <xdr:row>20</xdr:row>
      <xdr:rowOff>0</xdr:rowOff>
    </xdr:to>
    <xdr:pic>
      <xdr:nvPicPr>
        <xdr:cNvPr id="201850" name="Picture 6"/>
        <xdr:cNvPicPr>
          <a:picLocks noChangeAspect="1" noChangeArrowheads="1"/>
        </xdr:cNvPicPr>
      </xdr:nvPicPr>
      <xdr:blipFill>
        <a:blip xmlns:r="http://schemas.openxmlformats.org/officeDocument/2006/relationships" r:embed="rId1"/>
        <a:srcRect/>
        <a:stretch>
          <a:fillRect/>
        </a:stretch>
      </xdr:blipFill>
      <xdr:spPr bwMode="auto">
        <a:xfrm>
          <a:off x="13287375" y="4333875"/>
          <a:ext cx="238125" cy="0"/>
        </a:xfrm>
        <a:prstGeom prst="rect">
          <a:avLst/>
        </a:prstGeom>
        <a:noFill/>
        <a:ln w="9525">
          <a:noFill/>
          <a:miter lim="800000"/>
          <a:headEnd/>
          <a:tailEnd/>
        </a:ln>
      </xdr:spPr>
    </xdr:pic>
    <xdr:clientData/>
  </xdr:twoCellAnchor>
  <xdr:twoCellAnchor>
    <xdr:from>
      <xdr:col>0</xdr:col>
      <xdr:colOff>28575</xdr:colOff>
      <xdr:row>0</xdr:row>
      <xdr:rowOff>38100</xdr:rowOff>
    </xdr:from>
    <xdr:to>
      <xdr:col>0</xdr:col>
      <xdr:colOff>561975</xdr:colOff>
      <xdr:row>3</xdr:row>
      <xdr:rowOff>104775</xdr:rowOff>
    </xdr:to>
    <xdr:pic>
      <xdr:nvPicPr>
        <xdr:cNvPr id="201851" name="Picture 2" descr="BRASAO"/>
        <xdr:cNvPicPr>
          <a:picLocks noChangeAspect="1" noChangeArrowheads="1"/>
        </xdr:cNvPicPr>
      </xdr:nvPicPr>
      <xdr:blipFill>
        <a:blip xmlns:r="http://schemas.openxmlformats.org/officeDocument/2006/relationships" r:embed="rId2" cstate="print"/>
        <a:srcRect/>
        <a:stretch>
          <a:fillRect/>
        </a:stretch>
      </xdr:blipFill>
      <xdr:spPr bwMode="auto">
        <a:xfrm>
          <a:off x="28575" y="38100"/>
          <a:ext cx="533400" cy="666750"/>
        </a:xfrm>
        <a:prstGeom prst="rect">
          <a:avLst/>
        </a:prstGeom>
        <a:noFill/>
        <a:ln w="9525">
          <a:noFill/>
          <a:miter lim="800000"/>
          <a:headEnd/>
          <a:tailEnd/>
        </a:ln>
      </xdr:spPr>
    </xdr:pic>
    <xdr:clientData/>
  </xdr:twoCellAnchor>
  <xdr:twoCellAnchor editAs="oneCell">
    <xdr:from>
      <xdr:col>8</xdr:col>
      <xdr:colOff>571500</xdr:colOff>
      <xdr:row>1</xdr:row>
      <xdr:rowOff>66675</xdr:rowOff>
    </xdr:from>
    <xdr:to>
      <xdr:col>9</xdr:col>
      <xdr:colOff>638175</xdr:colOff>
      <xdr:row>4</xdr:row>
      <xdr:rowOff>161925</xdr:rowOff>
    </xdr:to>
    <xdr:pic>
      <xdr:nvPicPr>
        <xdr:cNvPr id="201852" name="Imagem 7" descr="logo do governo Silval.jpg"/>
        <xdr:cNvPicPr>
          <a:picLocks noChangeAspect="1"/>
        </xdr:cNvPicPr>
      </xdr:nvPicPr>
      <xdr:blipFill>
        <a:blip xmlns:r="http://schemas.openxmlformats.org/officeDocument/2006/relationships" r:embed="rId3" cstate="print"/>
        <a:srcRect l="5669" t="17422" r="5669" b="18764"/>
        <a:stretch>
          <a:fillRect/>
        </a:stretch>
      </xdr:blipFill>
      <xdr:spPr bwMode="auto">
        <a:xfrm>
          <a:off x="11915775" y="266700"/>
          <a:ext cx="1485900" cy="69532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7</xdr:col>
      <xdr:colOff>523875</xdr:colOff>
      <xdr:row>20</xdr:row>
      <xdr:rowOff>0</xdr:rowOff>
    </xdr:from>
    <xdr:to>
      <xdr:col>8</xdr:col>
      <xdr:colOff>0</xdr:colOff>
      <xdr:row>20</xdr:row>
      <xdr:rowOff>0</xdr:rowOff>
    </xdr:to>
    <xdr:pic>
      <xdr:nvPicPr>
        <xdr:cNvPr id="202872" name="Picture 5"/>
        <xdr:cNvPicPr>
          <a:picLocks noChangeAspect="1" noChangeArrowheads="1"/>
        </xdr:cNvPicPr>
      </xdr:nvPicPr>
      <xdr:blipFill>
        <a:blip xmlns:r="http://schemas.openxmlformats.org/officeDocument/2006/relationships" r:embed="rId1"/>
        <a:srcRect/>
        <a:stretch>
          <a:fillRect/>
        </a:stretch>
      </xdr:blipFill>
      <xdr:spPr bwMode="auto">
        <a:xfrm>
          <a:off x="11106150" y="4333875"/>
          <a:ext cx="238125" cy="0"/>
        </a:xfrm>
        <a:prstGeom prst="rect">
          <a:avLst/>
        </a:prstGeom>
        <a:noFill/>
        <a:ln w="9525">
          <a:noFill/>
          <a:miter lim="800000"/>
          <a:headEnd/>
          <a:tailEnd/>
        </a:ln>
      </xdr:spPr>
    </xdr:pic>
    <xdr:clientData/>
  </xdr:twoCellAnchor>
  <xdr:twoCellAnchor>
    <xdr:from>
      <xdr:col>9</xdr:col>
      <xdr:colOff>523875</xdr:colOff>
      <xdr:row>20</xdr:row>
      <xdr:rowOff>0</xdr:rowOff>
    </xdr:from>
    <xdr:to>
      <xdr:col>10</xdr:col>
      <xdr:colOff>0</xdr:colOff>
      <xdr:row>20</xdr:row>
      <xdr:rowOff>0</xdr:rowOff>
    </xdr:to>
    <xdr:pic>
      <xdr:nvPicPr>
        <xdr:cNvPr id="202873" name="Picture 6"/>
        <xdr:cNvPicPr>
          <a:picLocks noChangeAspect="1" noChangeArrowheads="1"/>
        </xdr:cNvPicPr>
      </xdr:nvPicPr>
      <xdr:blipFill>
        <a:blip xmlns:r="http://schemas.openxmlformats.org/officeDocument/2006/relationships" r:embed="rId1"/>
        <a:srcRect/>
        <a:stretch>
          <a:fillRect/>
        </a:stretch>
      </xdr:blipFill>
      <xdr:spPr bwMode="auto">
        <a:xfrm>
          <a:off x="13287375" y="4333875"/>
          <a:ext cx="238125" cy="0"/>
        </a:xfrm>
        <a:prstGeom prst="rect">
          <a:avLst/>
        </a:prstGeom>
        <a:noFill/>
        <a:ln w="9525">
          <a:noFill/>
          <a:miter lim="800000"/>
          <a:headEnd/>
          <a:tailEnd/>
        </a:ln>
      </xdr:spPr>
    </xdr:pic>
    <xdr:clientData/>
  </xdr:twoCellAnchor>
  <xdr:twoCellAnchor>
    <xdr:from>
      <xdr:col>5</xdr:col>
      <xdr:colOff>523875</xdr:colOff>
      <xdr:row>20</xdr:row>
      <xdr:rowOff>0</xdr:rowOff>
    </xdr:from>
    <xdr:to>
      <xdr:col>6</xdr:col>
      <xdr:colOff>0</xdr:colOff>
      <xdr:row>20</xdr:row>
      <xdr:rowOff>0</xdr:rowOff>
    </xdr:to>
    <xdr:pic>
      <xdr:nvPicPr>
        <xdr:cNvPr id="202874" name="Picture 7"/>
        <xdr:cNvPicPr>
          <a:picLocks noChangeAspect="1" noChangeArrowheads="1"/>
        </xdr:cNvPicPr>
      </xdr:nvPicPr>
      <xdr:blipFill>
        <a:blip xmlns:r="http://schemas.openxmlformats.org/officeDocument/2006/relationships" r:embed="rId1"/>
        <a:srcRect/>
        <a:stretch>
          <a:fillRect/>
        </a:stretch>
      </xdr:blipFill>
      <xdr:spPr bwMode="auto">
        <a:xfrm>
          <a:off x="8924925" y="4333875"/>
          <a:ext cx="238125" cy="0"/>
        </a:xfrm>
        <a:prstGeom prst="rect">
          <a:avLst/>
        </a:prstGeom>
        <a:noFill/>
        <a:ln w="9525">
          <a:noFill/>
          <a:miter lim="800000"/>
          <a:headEnd/>
          <a:tailEnd/>
        </a:ln>
      </xdr:spPr>
    </xdr:pic>
    <xdr:clientData/>
  </xdr:twoCellAnchor>
  <xdr:twoCellAnchor editAs="oneCell">
    <xdr:from>
      <xdr:col>8</xdr:col>
      <xdr:colOff>561975</xdr:colOff>
      <xdr:row>1</xdr:row>
      <xdr:rowOff>76200</xdr:rowOff>
    </xdr:from>
    <xdr:to>
      <xdr:col>9</xdr:col>
      <xdr:colOff>628650</xdr:colOff>
      <xdr:row>4</xdr:row>
      <xdr:rowOff>161925</xdr:rowOff>
    </xdr:to>
    <xdr:pic>
      <xdr:nvPicPr>
        <xdr:cNvPr id="202875" name="Imagem 7" descr="logo do governo Silval.jpg"/>
        <xdr:cNvPicPr>
          <a:picLocks noChangeAspect="1"/>
        </xdr:cNvPicPr>
      </xdr:nvPicPr>
      <xdr:blipFill>
        <a:blip xmlns:r="http://schemas.openxmlformats.org/officeDocument/2006/relationships" r:embed="rId2" cstate="print"/>
        <a:srcRect l="5669" t="17422" r="5669" b="18764"/>
        <a:stretch>
          <a:fillRect/>
        </a:stretch>
      </xdr:blipFill>
      <xdr:spPr bwMode="auto">
        <a:xfrm>
          <a:off x="11906250" y="276225"/>
          <a:ext cx="1485900" cy="685800"/>
        </a:xfrm>
        <a:prstGeom prst="rect">
          <a:avLst/>
        </a:prstGeom>
        <a:noFill/>
        <a:ln w="9525">
          <a:noFill/>
          <a:miter lim="800000"/>
          <a:headEnd/>
          <a:tailEnd/>
        </a:ln>
      </xdr:spPr>
    </xdr:pic>
    <xdr:clientData/>
  </xdr:twoCellAnchor>
  <xdr:twoCellAnchor>
    <xdr:from>
      <xdr:col>0</xdr:col>
      <xdr:colOff>38100</xdr:colOff>
      <xdr:row>0</xdr:row>
      <xdr:rowOff>38100</xdr:rowOff>
    </xdr:from>
    <xdr:to>
      <xdr:col>0</xdr:col>
      <xdr:colOff>571500</xdr:colOff>
      <xdr:row>3</xdr:row>
      <xdr:rowOff>95250</xdr:rowOff>
    </xdr:to>
    <xdr:pic>
      <xdr:nvPicPr>
        <xdr:cNvPr id="202876" name="Picture 2" descr="BRASAO"/>
        <xdr:cNvPicPr>
          <a:picLocks noChangeAspect="1" noChangeArrowheads="1"/>
        </xdr:cNvPicPr>
      </xdr:nvPicPr>
      <xdr:blipFill>
        <a:blip xmlns:r="http://schemas.openxmlformats.org/officeDocument/2006/relationships" r:embed="rId3" cstate="print"/>
        <a:srcRect/>
        <a:stretch>
          <a:fillRect/>
        </a:stretch>
      </xdr:blipFill>
      <xdr:spPr bwMode="auto">
        <a:xfrm>
          <a:off x="38100" y="38100"/>
          <a:ext cx="533400" cy="657225"/>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5</xdr:col>
      <xdr:colOff>523875</xdr:colOff>
      <xdr:row>20</xdr:row>
      <xdr:rowOff>0</xdr:rowOff>
    </xdr:from>
    <xdr:to>
      <xdr:col>6</xdr:col>
      <xdr:colOff>0</xdr:colOff>
      <xdr:row>20</xdr:row>
      <xdr:rowOff>0</xdr:rowOff>
    </xdr:to>
    <xdr:pic>
      <xdr:nvPicPr>
        <xdr:cNvPr id="203896" name="Picture 1"/>
        <xdr:cNvPicPr>
          <a:picLocks noChangeAspect="1" noChangeArrowheads="1"/>
        </xdr:cNvPicPr>
      </xdr:nvPicPr>
      <xdr:blipFill>
        <a:blip xmlns:r="http://schemas.openxmlformats.org/officeDocument/2006/relationships" r:embed="rId1"/>
        <a:srcRect/>
        <a:stretch>
          <a:fillRect/>
        </a:stretch>
      </xdr:blipFill>
      <xdr:spPr bwMode="auto">
        <a:xfrm>
          <a:off x="8924925" y="4333875"/>
          <a:ext cx="238125" cy="0"/>
        </a:xfrm>
        <a:prstGeom prst="rect">
          <a:avLst/>
        </a:prstGeom>
        <a:noFill/>
        <a:ln w="9525">
          <a:noFill/>
          <a:miter lim="800000"/>
          <a:headEnd/>
          <a:tailEnd/>
        </a:ln>
      </xdr:spPr>
    </xdr:pic>
    <xdr:clientData/>
  </xdr:twoCellAnchor>
  <xdr:twoCellAnchor>
    <xdr:from>
      <xdr:col>7</xdr:col>
      <xdr:colOff>523875</xdr:colOff>
      <xdr:row>20</xdr:row>
      <xdr:rowOff>0</xdr:rowOff>
    </xdr:from>
    <xdr:to>
      <xdr:col>8</xdr:col>
      <xdr:colOff>0</xdr:colOff>
      <xdr:row>20</xdr:row>
      <xdr:rowOff>0</xdr:rowOff>
    </xdr:to>
    <xdr:pic>
      <xdr:nvPicPr>
        <xdr:cNvPr id="203897" name="Picture 5"/>
        <xdr:cNvPicPr>
          <a:picLocks noChangeAspect="1" noChangeArrowheads="1"/>
        </xdr:cNvPicPr>
      </xdr:nvPicPr>
      <xdr:blipFill>
        <a:blip xmlns:r="http://schemas.openxmlformats.org/officeDocument/2006/relationships" r:embed="rId1"/>
        <a:srcRect/>
        <a:stretch>
          <a:fillRect/>
        </a:stretch>
      </xdr:blipFill>
      <xdr:spPr bwMode="auto">
        <a:xfrm>
          <a:off x="11106150" y="4333875"/>
          <a:ext cx="238125" cy="0"/>
        </a:xfrm>
        <a:prstGeom prst="rect">
          <a:avLst/>
        </a:prstGeom>
        <a:noFill/>
        <a:ln w="9525">
          <a:noFill/>
          <a:miter lim="800000"/>
          <a:headEnd/>
          <a:tailEnd/>
        </a:ln>
      </xdr:spPr>
    </xdr:pic>
    <xdr:clientData/>
  </xdr:twoCellAnchor>
  <xdr:twoCellAnchor>
    <xdr:from>
      <xdr:col>9</xdr:col>
      <xdr:colOff>523875</xdr:colOff>
      <xdr:row>20</xdr:row>
      <xdr:rowOff>0</xdr:rowOff>
    </xdr:from>
    <xdr:to>
      <xdr:col>10</xdr:col>
      <xdr:colOff>0</xdr:colOff>
      <xdr:row>20</xdr:row>
      <xdr:rowOff>0</xdr:rowOff>
    </xdr:to>
    <xdr:pic>
      <xdr:nvPicPr>
        <xdr:cNvPr id="203898" name="Picture 6"/>
        <xdr:cNvPicPr>
          <a:picLocks noChangeAspect="1" noChangeArrowheads="1"/>
        </xdr:cNvPicPr>
      </xdr:nvPicPr>
      <xdr:blipFill>
        <a:blip xmlns:r="http://schemas.openxmlformats.org/officeDocument/2006/relationships" r:embed="rId1"/>
        <a:srcRect/>
        <a:stretch>
          <a:fillRect/>
        </a:stretch>
      </xdr:blipFill>
      <xdr:spPr bwMode="auto">
        <a:xfrm>
          <a:off x="13287375" y="4333875"/>
          <a:ext cx="238125" cy="0"/>
        </a:xfrm>
        <a:prstGeom prst="rect">
          <a:avLst/>
        </a:prstGeom>
        <a:noFill/>
        <a:ln w="9525">
          <a:noFill/>
          <a:miter lim="800000"/>
          <a:headEnd/>
          <a:tailEnd/>
        </a:ln>
      </xdr:spPr>
    </xdr:pic>
    <xdr:clientData/>
  </xdr:twoCellAnchor>
  <xdr:twoCellAnchor>
    <xdr:from>
      <xdr:col>0</xdr:col>
      <xdr:colOff>28575</xdr:colOff>
      <xdr:row>0</xdr:row>
      <xdr:rowOff>47625</xdr:rowOff>
    </xdr:from>
    <xdr:to>
      <xdr:col>0</xdr:col>
      <xdr:colOff>561975</xdr:colOff>
      <xdr:row>3</xdr:row>
      <xdr:rowOff>104775</xdr:rowOff>
    </xdr:to>
    <xdr:pic>
      <xdr:nvPicPr>
        <xdr:cNvPr id="203899" name="Picture 2" descr="BRASAO"/>
        <xdr:cNvPicPr>
          <a:picLocks noChangeAspect="1" noChangeArrowheads="1"/>
        </xdr:cNvPicPr>
      </xdr:nvPicPr>
      <xdr:blipFill>
        <a:blip xmlns:r="http://schemas.openxmlformats.org/officeDocument/2006/relationships" r:embed="rId2" cstate="print"/>
        <a:srcRect/>
        <a:stretch>
          <a:fillRect/>
        </a:stretch>
      </xdr:blipFill>
      <xdr:spPr bwMode="auto">
        <a:xfrm>
          <a:off x="28575" y="47625"/>
          <a:ext cx="533400" cy="657225"/>
        </a:xfrm>
        <a:prstGeom prst="rect">
          <a:avLst/>
        </a:prstGeom>
        <a:noFill/>
        <a:ln w="9525">
          <a:noFill/>
          <a:miter lim="800000"/>
          <a:headEnd/>
          <a:tailEnd/>
        </a:ln>
      </xdr:spPr>
    </xdr:pic>
    <xdr:clientData/>
  </xdr:twoCellAnchor>
  <xdr:twoCellAnchor editAs="oneCell">
    <xdr:from>
      <xdr:col>8</xdr:col>
      <xdr:colOff>590550</xdr:colOff>
      <xdr:row>1</xdr:row>
      <xdr:rowOff>104775</xdr:rowOff>
    </xdr:from>
    <xdr:to>
      <xdr:col>9</xdr:col>
      <xdr:colOff>657225</xdr:colOff>
      <xdr:row>4</xdr:row>
      <xdr:rowOff>190500</xdr:rowOff>
    </xdr:to>
    <xdr:pic>
      <xdr:nvPicPr>
        <xdr:cNvPr id="203900" name="Imagem 7" descr="logo do governo Silval.jpg"/>
        <xdr:cNvPicPr>
          <a:picLocks noChangeAspect="1"/>
        </xdr:cNvPicPr>
      </xdr:nvPicPr>
      <xdr:blipFill>
        <a:blip xmlns:r="http://schemas.openxmlformats.org/officeDocument/2006/relationships" r:embed="rId3" cstate="print"/>
        <a:srcRect l="5669" t="17422" r="5669" b="18764"/>
        <a:stretch>
          <a:fillRect/>
        </a:stretch>
      </xdr:blipFill>
      <xdr:spPr bwMode="auto">
        <a:xfrm>
          <a:off x="11934825" y="304800"/>
          <a:ext cx="1485900" cy="68580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7</xdr:col>
      <xdr:colOff>523875</xdr:colOff>
      <xdr:row>20</xdr:row>
      <xdr:rowOff>0</xdr:rowOff>
    </xdr:from>
    <xdr:to>
      <xdr:col>8</xdr:col>
      <xdr:colOff>0</xdr:colOff>
      <xdr:row>20</xdr:row>
      <xdr:rowOff>0</xdr:rowOff>
    </xdr:to>
    <xdr:pic>
      <xdr:nvPicPr>
        <xdr:cNvPr id="204920" name="Picture 5"/>
        <xdr:cNvPicPr>
          <a:picLocks noChangeAspect="1" noChangeArrowheads="1"/>
        </xdr:cNvPicPr>
      </xdr:nvPicPr>
      <xdr:blipFill>
        <a:blip xmlns:r="http://schemas.openxmlformats.org/officeDocument/2006/relationships" r:embed="rId1"/>
        <a:srcRect/>
        <a:stretch>
          <a:fillRect/>
        </a:stretch>
      </xdr:blipFill>
      <xdr:spPr bwMode="auto">
        <a:xfrm>
          <a:off x="11106150" y="4333875"/>
          <a:ext cx="238125" cy="0"/>
        </a:xfrm>
        <a:prstGeom prst="rect">
          <a:avLst/>
        </a:prstGeom>
        <a:noFill/>
        <a:ln w="9525">
          <a:noFill/>
          <a:miter lim="800000"/>
          <a:headEnd/>
          <a:tailEnd/>
        </a:ln>
      </xdr:spPr>
    </xdr:pic>
    <xdr:clientData/>
  </xdr:twoCellAnchor>
  <xdr:twoCellAnchor>
    <xdr:from>
      <xdr:col>9</xdr:col>
      <xdr:colOff>523875</xdr:colOff>
      <xdr:row>20</xdr:row>
      <xdr:rowOff>0</xdr:rowOff>
    </xdr:from>
    <xdr:to>
      <xdr:col>10</xdr:col>
      <xdr:colOff>0</xdr:colOff>
      <xdr:row>20</xdr:row>
      <xdr:rowOff>0</xdr:rowOff>
    </xdr:to>
    <xdr:pic>
      <xdr:nvPicPr>
        <xdr:cNvPr id="204921" name="Picture 6"/>
        <xdr:cNvPicPr>
          <a:picLocks noChangeAspect="1" noChangeArrowheads="1"/>
        </xdr:cNvPicPr>
      </xdr:nvPicPr>
      <xdr:blipFill>
        <a:blip xmlns:r="http://schemas.openxmlformats.org/officeDocument/2006/relationships" r:embed="rId1"/>
        <a:srcRect/>
        <a:stretch>
          <a:fillRect/>
        </a:stretch>
      </xdr:blipFill>
      <xdr:spPr bwMode="auto">
        <a:xfrm>
          <a:off x="13287375" y="4333875"/>
          <a:ext cx="238125" cy="0"/>
        </a:xfrm>
        <a:prstGeom prst="rect">
          <a:avLst/>
        </a:prstGeom>
        <a:noFill/>
        <a:ln w="9525">
          <a:noFill/>
          <a:miter lim="800000"/>
          <a:headEnd/>
          <a:tailEnd/>
        </a:ln>
      </xdr:spPr>
    </xdr:pic>
    <xdr:clientData/>
  </xdr:twoCellAnchor>
  <xdr:twoCellAnchor>
    <xdr:from>
      <xdr:col>5</xdr:col>
      <xdr:colOff>523875</xdr:colOff>
      <xdr:row>20</xdr:row>
      <xdr:rowOff>0</xdr:rowOff>
    </xdr:from>
    <xdr:to>
      <xdr:col>6</xdr:col>
      <xdr:colOff>0</xdr:colOff>
      <xdr:row>20</xdr:row>
      <xdr:rowOff>0</xdr:rowOff>
    </xdr:to>
    <xdr:pic>
      <xdr:nvPicPr>
        <xdr:cNvPr id="204922" name="Picture 7"/>
        <xdr:cNvPicPr>
          <a:picLocks noChangeAspect="1" noChangeArrowheads="1"/>
        </xdr:cNvPicPr>
      </xdr:nvPicPr>
      <xdr:blipFill>
        <a:blip xmlns:r="http://schemas.openxmlformats.org/officeDocument/2006/relationships" r:embed="rId1"/>
        <a:srcRect/>
        <a:stretch>
          <a:fillRect/>
        </a:stretch>
      </xdr:blipFill>
      <xdr:spPr bwMode="auto">
        <a:xfrm>
          <a:off x="8924925" y="4333875"/>
          <a:ext cx="238125" cy="0"/>
        </a:xfrm>
        <a:prstGeom prst="rect">
          <a:avLst/>
        </a:prstGeom>
        <a:noFill/>
        <a:ln w="9525">
          <a:noFill/>
          <a:miter lim="800000"/>
          <a:headEnd/>
          <a:tailEnd/>
        </a:ln>
      </xdr:spPr>
    </xdr:pic>
    <xdr:clientData/>
  </xdr:twoCellAnchor>
  <xdr:twoCellAnchor editAs="oneCell">
    <xdr:from>
      <xdr:col>8</xdr:col>
      <xdr:colOff>590550</xdr:colOff>
      <xdr:row>1</xdr:row>
      <xdr:rowOff>95250</xdr:rowOff>
    </xdr:from>
    <xdr:to>
      <xdr:col>9</xdr:col>
      <xdr:colOff>657225</xdr:colOff>
      <xdr:row>4</xdr:row>
      <xdr:rowOff>190500</xdr:rowOff>
    </xdr:to>
    <xdr:pic>
      <xdr:nvPicPr>
        <xdr:cNvPr id="204923" name="Imagem 7" descr="logo do governo Silval.jpg"/>
        <xdr:cNvPicPr>
          <a:picLocks noChangeAspect="1"/>
        </xdr:cNvPicPr>
      </xdr:nvPicPr>
      <xdr:blipFill>
        <a:blip xmlns:r="http://schemas.openxmlformats.org/officeDocument/2006/relationships" r:embed="rId2" cstate="print"/>
        <a:srcRect l="5669" t="17422" r="5669" b="18764"/>
        <a:stretch>
          <a:fillRect/>
        </a:stretch>
      </xdr:blipFill>
      <xdr:spPr bwMode="auto">
        <a:xfrm>
          <a:off x="11934825" y="295275"/>
          <a:ext cx="1485900" cy="695325"/>
        </a:xfrm>
        <a:prstGeom prst="rect">
          <a:avLst/>
        </a:prstGeom>
        <a:noFill/>
        <a:ln w="9525">
          <a:noFill/>
          <a:miter lim="800000"/>
          <a:headEnd/>
          <a:tailEnd/>
        </a:ln>
      </xdr:spPr>
    </xdr:pic>
    <xdr:clientData/>
  </xdr:twoCellAnchor>
  <xdr:twoCellAnchor>
    <xdr:from>
      <xdr:col>0</xdr:col>
      <xdr:colOff>28575</xdr:colOff>
      <xdr:row>0</xdr:row>
      <xdr:rowOff>28575</xdr:rowOff>
    </xdr:from>
    <xdr:to>
      <xdr:col>0</xdr:col>
      <xdr:colOff>561975</xdr:colOff>
      <xdr:row>3</xdr:row>
      <xdr:rowOff>95250</xdr:rowOff>
    </xdr:to>
    <xdr:pic>
      <xdr:nvPicPr>
        <xdr:cNvPr id="204924" name="Picture 2" descr="BRASAO"/>
        <xdr:cNvPicPr>
          <a:picLocks noChangeAspect="1" noChangeArrowheads="1"/>
        </xdr:cNvPicPr>
      </xdr:nvPicPr>
      <xdr:blipFill>
        <a:blip xmlns:r="http://schemas.openxmlformats.org/officeDocument/2006/relationships" r:embed="rId3" cstate="print"/>
        <a:srcRect/>
        <a:stretch>
          <a:fillRect/>
        </a:stretch>
      </xdr:blipFill>
      <xdr:spPr bwMode="auto">
        <a:xfrm>
          <a:off x="28575" y="28575"/>
          <a:ext cx="533400" cy="66675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5</xdr:col>
      <xdr:colOff>523875</xdr:colOff>
      <xdr:row>20</xdr:row>
      <xdr:rowOff>0</xdr:rowOff>
    </xdr:from>
    <xdr:to>
      <xdr:col>6</xdr:col>
      <xdr:colOff>0</xdr:colOff>
      <xdr:row>20</xdr:row>
      <xdr:rowOff>0</xdr:rowOff>
    </xdr:to>
    <xdr:pic>
      <xdr:nvPicPr>
        <xdr:cNvPr id="205944" name="Picture 1"/>
        <xdr:cNvPicPr>
          <a:picLocks noChangeAspect="1" noChangeArrowheads="1"/>
        </xdr:cNvPicPr>
      </xdr:nvPicPr>
      <xdr:blipFill>
        <a:blip xmlns:r="http://schemas.openxmlformats.org/officeDocument/2006/relationships" r:embed="rId1"/>
        <a:srcRect/>
        <a:stretch>
          <a:fillRect/>
        </a:stretch>
      </xdr:blipFill>
      <xdr:spPr bwMode="auto">
        <a:xfrm>
          <a:off x="8924925" y="4333875"/>
          <a:ext cx="238125" cy="0"/>
        </a:xfrm>
        <a:prstGeom prst="rect">
          <a:avLst/>
        </a:prstGeom>
        <a:noFill/>
        <a:ln w="9525">
          <a:noFill/>
          <a:miter lim="800000"/>
          <a:headEnd/>
          <a:tailEnd/>
        </a:ln>
      </xdr:spPr>
    </xdr:pic>
    <xdr:clientData/>
  </xdr:twoCellAnchor>
  <xdr:twoCellAnchor>
    <xdr:from>
      <xdr:col>7</xdr:col>
      <xdr:colOff>523875</xdr:colOff>
      <xdr:row>20</xdr:row>
      <xdr:rowOff>0</xdr:rowOff>
    </xdr:from>
    <xdr:to>
      <xdr:col>8</xdr:col>
      <xdr:colOff>0</xdr:colOff>
      <xdr:row>20</xdr:row>
      <xdr:rowOff>0</xdr:rowOff>
    </xdr:to>
    <xdr:pic>
      <xdr:nvPicPr>
        <xdr:cNvPr id="205945" name="Picture 5"/>
        <xdr:cNvPicPr>
          <a:picLocks noChangeAspect="1" noChangeArrowheads="1"/>
        </xdr:cNvPicPr>
      </xdr:nvPicPr>
      <xdr:blipFill>
        <a:blip xmlns:r="http://schemas.openxmlformats.org/officeDocument/2006/relationships" r:embed="rId1"/>
        <a:srcRect/>
        <a:stretch>
          <a:fillRect/>
        </a:stretch>
      </xdr:blipFill>
      <xdr:spPr bwMode="auto">
        <a:xfrm>
          <a:off x="11106150" y="4333875"/>
          <a:ext cx="238125" cy="0"/>
        </a:xfrm>
        <a:prstGeom prst="rect">
          <a:avLst/>
        </a:prstGeom>
        <a:noFill/>
        <a:ln w="9525">
          <a:noFill/>
          <a:miter lim="800000"/>
          <a:headEnd/>
          <a:tailEnd/>
        </a:ln>
      </xdr:spPr>
    </xdr:pic>
    <xdr:clientData/>
  </xdr:twoCellAnchor>
  <xdr:twoCellAnchor>
    <xdr:from>
      <xdr:col>9</xdr:col>
      <xdr:colOff>523875</xdr:colOff>
      <xdr:row>20</xdr:row>
      <xdr:rowOff>0</xdr:rowOff>
    </xdr:from>
    <xdr:to>
      <xdr:col>10</xdr:col>
      <xdr:colOff>0</xdr:colOff>
      <xdr:row>20</xdr:row>
      <xdr:rowOff>0</xdr:rowOff>
    </xdr:to>
    <xdr:pic>
      <xdr:nvPicPr>
        <xdr:cNvPr id="205946" name="Picture 6"/>
        <xdr:cNvPicPr>
          <a:picLocks noChangeAspect="1" noChangeArrowheads="1"/>
        </xdr:cNvPicPr>
      </xdr:nvPicPr>
      <xdr:blipFill>
        <a:blip xmlns:r="http://schemas.openxmlformats.org/officeDocument/2006/relationships" r:embed="rId1"/>
        <a:srcRect/>
        <a:stretch>
          <a:fillRect/>
        </a:stretch>
      </xdr:blipFill>
      <xdr:spPr bwMode="auto">
        <a:xfrm>
          <a:off x="13287375" y="4333875"/>
          <a:ext cx="238125" cy="0"/>
        </a:xfrm>
        <a:prstGeom prst="rect">
          <a:avLst/>
        </a:prstGeom>
        <a:noFill/>
        <a:ln w="9525">
          <a:noFill/>
          <a:miter lim="800000"/>
          <a:headEnd/>
          <a:tailEnd/>
        </a:ln>
      </xdr:spPr>
    </xdr:pic>
    <xdr:clientData/>
  </xdr:twoCellAnchor>
  <xdr:twoCellAnchor editAs="oneCell">
    <xdr:from>
      <xdr:col>8</xdr:col>
      <xdr:colOff>609600</xdr:colOff>
      <xdr:row>1</xdr:row>
      <xdr:rowOff>104775</xdr:rowOff>
    </xdr:from>
    <xdr:to>
      <xdr:col>9</xdr:col>
      <xdr:colOff>676275</xdr:colOff>
      <xdr:row>4</xdr:row>
      <xdr:rowOff>200025</xdr:rowOff>
    </xdr:to>
    <xdr:pic>
      <xdr:nvPicPr>
        <xdr:cNvPr id="205947" name="Imagem 7" descr="logo do governo Silval.jpg"/>
        <xdr:cNvPicPr>
          <a:picLocks noChangeAspect="1"/>
        </xdr:cNvPicPr>
      </xdr:nvPicPr>
      <xdr:blipFill>
        <a:blip xmlns:r="http://schemas.openxmlformats.org/officeDocument/2006/relationships" r:embed="rId2" cstate="print"/>
        <a:srcRect l="5669" t="17422" r="5669" b="18764"/>
        <a:stretch>
          <a:fillRect/>
        </a:stretch>
      </xdr:blipFill>
      <xdr:spPr bwMode="auto">
        <a:xfrm>
          <a:off x="11953875" y="304800"/>
          <a:ext cx="1485900" cy="695325"/>
        </a:xfrm>
        <a:prstGeom prst="rect">
          <a:avLst/>
        </a:prstGeom>
        <a:noFill/>
        <a:ln w="9525">
          <a:noFill/>
          <a:miter lim="800000"/>
          <a:headEnd/>
          <a:tailEnd/>
        </a:ln>
      </xdr:spPr>
    </xdr:pic>
    <xdr:clientData/>
  </xdr:twoCellAnchor>
  <xdr:twoCellAnchor>
    <xdr:from>
      <xdr:col>0</xdr:col>
      <xdr:colOff>38100</xdr:colOff>
      <xdr:row>0</xdr:row>
      <xdr:rowOff>47625</xdr:rowOff>
    </xdr:from>
    <xdr:to>
      <xdr:col>0</xdr:col>
      <xdr:colOff>571500</xdr:colOff>
      <xdr:row>3</xdr:row>
      <xdr:rowOff>104775</xdr:rowOff>
    </xdr:to>
    <xdr:pic>
      <xdr:nvPicPr>
        <xdr:cNvPr id="205948" name="Picture 2" descr="BRASAO"/>
        <xdr:cNvPicPr>
          <a:picLocks noChangeAspect="1" noChangeArrowheads="1"/>
        </xdr:cNvPicPr>
      </xdr:nvPicPr>
      <xdr:blipFill>
        <a:blip xmlns:r="http://schemas.openxmlformats.org/officeDocument/2006/relationships" r:embed="rId3" cstate="print"/>
        <a:srcRect/>
        <a:stretch>
          <a:fillRect/>
        </a:stretch>
      </xdr:blipFill>
      <xdr:spPr bwMode="auto">
        <a:xfrm>
          <a:off x="38100" y="47625"/>
          <a:ext cx="533400" cy="657225"/>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7</xdr:col>
      <xdr:colOff>523875</xdr:colOff>
      <xdr:row>20</xdr:row>
      <xdr:rowOff>0</xdr:rowOff>
    </xdr:from>
    <xdr:to>
      <xdr:col>8</xdr:col>
      <xdr:colOff>0</xdr:colOff>
      <xdr:row>20</xdr:row>
      <xdr:rowOff>0</xdr:rowOff>
    </xdr:to>
    <xdr:pic>
      <xdr:nvPicPr>
        <xdr:cNvPr id="206968" name="Picture 5"/>
        <xdr:cNvPicPr>
          <a:picLocks noChangeAspect="1" noChangeArrowheads="1"/>
        </xdr:cNvPicPr>
      </xdr:nvPicPr>
      <xdr:blipFill>
        <a:blip xmlns:r="http://schemas.openxmlformats.org/officeDocument/2006/relationships" r:embed="rId1"/>
        <a:srcRect/>
        <a:stretch>
          <a:fillRect/>
        </a:stretch>
      </xdr:blipFill>
      <xdr:spPr bwMode="auto">
        <a:xfrm>
          <a:off x="11106150" y="4333875"/>
          <a:ext cx="238125" cy="0"/>
        </a:xfrm>
        <a:prstGeom prst="rect">
          <a:avLst/>
        </a:prstGeom>
        <a:noFill/>
        <a:ln w="9525">
          <a:noFill/>
          <a:miter lim="800000"/>
          <a:headEnd/>
          <a:tailEnd/>
        </a:ln>
      </xdr:spPr>
    </xdr:pic>
    <xdr:clientData/>
  </xdr:twoCellAnchor>
  <xdr:twoCellAnchor>
    <xdr:from>
      <xdr:col>9</xdr:col>
      <xdr:colOff>523875</xdr:colOff>
      <xdr:row>20</xdr:row>
      <xdr:rowOff>0</xdr:rowOff>
    </xdr:from>
    <xdr:to>
      <xdr:col>10</xdr:col>
      <xdr:colOff>0</xdr:colOff>
      <xdr:row>20</xdr:row>
      <xdr:rowOff>0</xdr:rowOff>
    </xdr:to>
    <xdr:pic>
      <xdr:nvPicPr>
        <xdr:cNvPr id="206969" name="Picture 6"/>
        <xdr:cNvPicPr>
          <a:picLocks noChangeAspect="1" noChangeArrowheads="1"/>
        </xdr:cNvPicPr>
      </xdr:nvPicPr>
      <xdr:blipFill>
        <a:blip xmlns:r="http://schemas.openxmlformats.org/officeDocument/2006/relationships" r:embed="rId1"/>
        <a:srcRect/>
        <a:stretch>
          <a:fillRect/>
        </a:stretch>
      </xdr:blipFill>
      <xdr:spPr bwMode="auto">
        <a:xfrm>
          <a:off x="13287375" y="4333875"/>
          <a:ext cx="238125" cy="0"/>
        </a:xfrm>
        <a:prstGeom prst="rect">
          <a:avLst/>
        </a:prstGeom>
        <a:noFill/>
        <a:ln w="9525">
          <a:noFill/>
          <a:miter lim="800000"/>
          <a:headEnd/>
          <a:tailEnd/>
        </a:ln>
      </xdr:spPr>
    </xdr:pic>
    <xdr:clientData/>
  </xdr:twoCellAnchor>
  <xdr:twoCellAnchor>
    <xdr:from>
      <xdr:col>5</xdr:col>
      <xdr:colOff>523875</xdr:colOff>
      <xdr:row>20</xdr:row>
      <xdr:rowOff>0</xdr:rowOff>
    </xdr:from>
    <xdr:to>
      <xdr:col>6</xdr:col>
      <xdr:colOff>0</xdr:colOff>
      <xdr:row>20</xdr:row>
      <xdr:rowOff>0</xdr:rowOff>
    </xdr:to>
    <xdr:pic>
      <xdr:nvPicPr>
        <xdr:cNvPr id="206970" name="Picture 7"/>
        <xdr:cNvPicPr>
          <a:picLocks noChangeAspect="1" noChangeArrowheads="1"/>
        </xdr:cNvPicPr>
      </xdr:nvPicPr>
      <xdr:blipFill>
        <a:blip xmlns:r="http://schemas.openxmlformats.org/officeDocument/2006/relationships" r:embed="rId1"/>
        <a:srcRect/>
        <a:stretch>
          <a:fillRect/>
        </a:stretch>
      </xdr:blipFill>
      <xdr:spPr bwMode="auto">
        <a:xfrm>
          <a:off x="8924925" y="4333875"/>
          <a:ext cx="238125" cy="0"/>
        </a:xfrm>
        <a:prstGeom prst="rect">
          <a:avLst/>
        </a:prstGeom>
        <a:noFill/>
        <a:ln w="9525">
          <a:noFill/>
          <a:miter lim="800000"/>
          <a:headEnd/>
          <a:tailEnd/>
        </a:ln>
      </xdr:spPr>
    </xdr:pic>
    <xdr:clientData/>
  </xdr:twoCellAnchor>
  <xdr:twoCellAnchor editAs="oneCell">
    <xdr:from>
      <xdr:col>8</xdr:col>
      <xdr:colOff>600075</xdr:colOff>
      <xdr:row>1</xdr:row>
      <xdr:rowOff>104775</xdr:rowOff>
    </xdr:from>
    <xdr:to>
      <xdr:col>9</xdr:col>
      <xdr:colOff>666750</xdr:colOff>
      <xdr:row>4</xdr:row>
      <xdr:rowOff>200025</xdr:rowOff>
    </xdr:to>
    <xdr:pic>
      <xdr:nvPicPr>
        <xdr:cNvPr id="206971" name="Imagem 7" descr="logo do governo Silval.jpg"/>
        <xdr:cNvPicPr>
          <a:picLocks noChangeAspect="1"/>
        </xdr:cNvPicPr>
      </xdr:nvPicPr>
      <xdr:blipFill>
        <a:blip xmlns:r="http://schemas.openxmlformats.org/officeDocument/2006/relationships" r:embed="rId2" cstate="print"/>
        <a:srcRect l="5669" t="17422" r="5669" b="18764"/>
        <a:stretch>
          <a:fillRect/>
        </a:stretch>
      </xdr:blipFill>
      <xdr:spPr bwMode="auto">
        <a:xfrm>
          <a:off x="11944350" y="304800"/>
          <a:ext cx="1485900" cy="695325"/>
        </a:xfrm>
        <a:prstGeom prst="rect">
          <a:avLst/>
        </a:prstGeom>
        <a:noFill/>
        <a:ln w="9525">
          <a:noFill/>
          <a:miter lim="800000"/>
          <a:headEnd/>
          <a:tailEnd/>
        </a:ln>
      </xdr:spPr>
    </xdr:pic>
    <xdr:clientData/>
  </xdr:twoCellAnchor>
  <xdr:twoCellAnchor>
    <xdr:from>
      <xdr:col>0</xdr:col>
      <xdr:colOff>47625</xdr:colOff>
      <xdr:row>0</xdr:row>
      <xdr:rowOff>28575</xdr:rowOff>
    </xdr:from>
    <xdr:to>
      <xdr:col>0</xdr:col>
      <xdr:colOff>581025</xdr:colOff>
      <xdr:row>3</xdr:row>
      <xdr:rowOff>85725</xdr:rowOff>
    </xdr:to>
    <xdr:pic>
      <xdr:nvPicPr>
        <xdr:cNvPr id="206972" name="Picture 2" descr="BRASAO"/>
        <xdr:cNvPicPr>
          <a:picLocks noChangeAspect="1" noChangeArrowheads="1"/>
        </xdr:cNvPicPr>
      </xdr:nvPicPr>
      <xdr:blipFill>
        <a:blip xmlns:r="http://schemas.openxmlformats.org/officeDocument/2006/relationships" r:embed="rId3" cstate="print"/>
        <a:srcRect/>
        <a:stretch>
          <a:fillRect/>
        </a:stretch>
      </xdr:blipFill>
      <xdr:spPr bwMode="auto">
        <a:xfrm>
          <a:off x="47625" y="28575"/>
          <a:ext cx="533400" cy="657225"/>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5</xdr:col>
      <xdr:colOff>523875</xdr:colOff>
      <xdr:row>20</xdr:row>
      <xdr:rowOff>0</xdr:rowOff>
    </xdr:from>
    <xdr:to>
      <xdr:col>6</xdr:col>
      <xdr:colOff>0</xdr:colOff>
      <xdr:row>20</xdr:row>
      <xdr:rowOff>0</xdr:rowOff>
    </xdr:to>
    <xdr:pic>
      <xdr:nvPicPr>
        <xdr:cNvPr id="207992" name="Picture 1"/>
        <xdr:cNvPicPr>
          <a:picLocks noChangeAspect="1" noChangeArrowheads="1"/>
        </xdr:cNvPicPr>
      </xdr:nvPicPr>
      <xdr:blipFill>
        <a:blip xmlns:r="http://schemas.openxmlformats.org/officeDocument/2006/relationships" r:embed="rId1"/>
        <a:srcRect/>
        <a:stretch>
          <a:fillRect/>
        </a:stretch>
      </xdr:blipFill>
      <xdr:spPr bwMode="auto">
        <a:xfrm>
          <a:off x="8924925" y="4333875"/>
          <a:ext cx="238125" cy="0"/>
        </a:xfrm>
        <a:prstGeom prst="rect">
          <a:avLst/>
        </a:prstGeom>
        <a:noFill/>
        <a:ln w="9525">
          <a:noFill/>
          <a:miter lim="800000"/>
          <a:headEnd/>
          <a:tailEnd/>
        </a:ln>
      </xdr:spPr>
    </xdr:pic>
    <xdr:clientData/>
  </xdr:twoCellAnchor>
  <xdr:twoCellAnchor>
    <xdr:from>
      <xdr:col>7</xdr:col>
      <xdr:colOff>523875</xdr:colOff>
      <xdr:row>20</xdr:row>
      <xdr:rowOff>0</xdr:rowOff>
    </xdr:from>
    <xdr:to>
      <xdr:col>8</xdr:col>
      <xdr:colOff>0</xdr:colOff>
      <xdr:row>20</xdr:row>
      <xdr:rowOff>0</xdr:rowOff>
    </xdr:to>
    <xdr:pic>
      <xdr:nvPicPr>
        <xdr:cNvPr id="207993" name="Picture 5"/>
        <xdr:cNvPicPr>
          <a:picLocks noChangeAspect="1" noChangeArrowheads="1"/>
        </xdr:cNvPicPr>
      </xdr:nvPicPr>
      <xdr:blipFill>
        <a:blip xmlns:r="http://schemas.openxmlformats.org/officeDocument/2006/relationships" r:embed="rId1"/>
        <a:srcRect/>
        <a:stretch>
          <a:fillRect/>
        </a:stretch>
      </xdr:blipFill>
      <xdr:spPr bwMode="auto">
        <a:xfrm>
          <a:off x="11106150" y="4333875"/>
          <a:ext cx="238125" cy="0"/>
        </a:xfrm>
        <a:prstGeom prst="rect">
          <a:avLst/>
        </a:prstGeom>
        <a:noFill/>
        <a:ln w="9525">
          <a:noFill/>
          <a:miter lim="800000"/>
          <a:headEnd/>
          <a:tailEnd/>
        </a:ln>
      </xdr:spPr>
    </xdr:pic>
    <xdr:clientData/>
  </xdr:twoCellAnchor>
  <xdr:twoCellAnchor>
    <xdr:from>
      <xdr:col>9</xdr:col>
      <xdr:colOff>523875</xdr:colOff>
      <xdr:row>20</xdr:row>
      <xdr:rowOff>0</xdr:rowOff>
    </xdr:from>
    <xdr:to>
      <xdr:col>10</xdr:col>
      <xdr:colOff>0</xdr:colOff>
      <xdr:row>20</xdr:row>
      <xdr:rowOff>0</xdr:rowOff>
    </xdr:to>
    <xdr:pic>
      <xdr:nvPicPr>
        <xdr:cNvPr id="207994" name="Picture 6"/>
        <xdr:cNvPicPr>
          <a:picLocks noChangeAspect="1" noChangeArrowheads="1"/>
        </xdr:cNvPicPr>
      </xdr:nvPicPr>
      <xdr:blipFill>
        <a:blip xmlns:r="http://schemas.openxmlformats.org/officeDocument/2006/relationships" r:embed="rId1"/>
        <a:srcRect/>
        <a:stretch>
          <a:fillRect/>
        </a:stretch>
      </xdr:blipFill>
      <xdr:spPr bwMode="auto">
        <a:xfrm>
          <a:off x="13287375" y="4333875"/>
          <a:ext cx="238125" cy="0"/>
        </a:xfrm>
        <a:prstGeom prst="rect">
          <a:avLst/>
        </a:prstGeom>
        <a:noFill/>
        <a:ln w="9525">
          <a:noFill/>
          <a:miter lim="800000"/>
          <a:headEnd/>
          <a:tailEnd/>
        </a:ln>
      </xdr:spPr>
    </xdr:pic>
    <xdr:clientData/>
  </xdr:twoCellAnchor>
  <xdr:twoCellAnchor>
    <xdr:from>
      <xdr:col>0</xdr:col>
      <xdr:colOff>47625</xdr:colOff>
      <xdr:row>0</xdr:row>
      <xdr:rowOff>57150</xdr:rowOff>
    </xdr:from>
    <xdr:to>
      <xdr:col>0</xdr:col>
      <xdr:colOff>581025</xdr:colOff>
      <xdr:row>3</xdr:row>
      <xdr:rowOff>114300</xdr:rowOff>
    </xdr:to>
    <xdr:pic>
      <xdr:nvPicPr>
        <xdr:cNvPr id="207995" name="Picture 2" descr="BRASAO"/>
        <xdr:cNvPicPr>
          <a:picLocks noChangeAspect="1" noChangeArrowheads="1"/>
        </xdr:cNvPicPr>
      </xdr:nvPicPr>
      <xdr:blipFill>
        <a:blip xmlns:r="http://schemas.openxmlformats.org/officeDocument/2006/relationships" r:embed="rId2" cstate="print"/>
        <a:srcRect/>
        <a:stretch>
          <a:fillRect/>
        </a:stretch>
      </xdr:blipFill>
      <xdr:spPr bwMode="auto">
        <a:xfrm>
          <a:off x="47625" y="57150"/>
          <a:ext cx="533400" cy="657225"/>
        </a:xfrm>
        <a:prstGeom prst="rect">
          <a:avLst/>
        </a:prstGeom>
        <a:noFill/>
        <a:ln w="9525">
          <a:noFill/>
          <a:miter lim="800000"/>
          <a:headEnd/>
          <a:tailEnd/>
        </a:ln>
      </xdr:spPr>
    </xdr:pic>
    <xdr:clientData/>
  </xdr:twoCellAnchor>
  <xdr:twoCellAnchor editAs="oneCell">
    <xdr:from>
      <xdr:col>8</xdr:col>
      <xdr:colOff>581025</xdr:colOff>
      <xdr:row>1</xdr:row>
      <xdr:rowOff>85725</xdr:rowOff>
    </xdr:from>
    <xdr:to>
      <xdr:col>9</xdr:col>
      <xdr:colOff>647700</xdr:colOff>
      <xdr:row>4</xdr:row>
      <xdr:rowOff>180975</xdr:rowOff>
    </xdr:to>
    <xdr:pic>
      <xdr:nvPicPr>
        <xdr:cNvPr id="207996" name="Imagem 7" descr="logo do governo Silval.jpg"/>
        <xdr:cNvPicPr>
          <a:picLocks noChangeAspect="1"/>
        </xdr:cNvPicPr>
      </xdr:nvPicPr>
      <xdr:blipFill>
        <a:blip xmlns:r="http://schemas.openxmlformats.org/officeDocument/2006/relationships" r:embed="rId3" cstate="print"/>
        <a:srcRect l="5669" t="17422" r="5669" b="18764"/>
        <a:stretch>
          <a:fillRect/>
        </a:stretch>
      </xdr:blipFill>
      <xdr:spPr bwMode="auto">
        <a:xfrm>
          <a:off x="11925300" y="285750"/>
          <a:ext cx="1485900" cy="695325"/>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7</xdr:col>
      <xdr:colOff>523875</xdr:colOff>
      <xdr:row>20</xdr:row>
      <xdr:rowOff>0</xdr:rowOff>
    </xdr:from>
    <xdr:to>
      <xdr:col>8</xdr:col>
      <xdr:colOff>0</xdr:colOff>
      <xdr:row>20</xdr:row>
      <xdr:rowOff>0</xdr:rowOff>
    </xdr:to>
    <xdr:pic>
      <xdr:nvPicPr>
        <xdr:cNvPr id="209016" name="Picture 5"/>
        <xdr:cNvPicPr>
          <a:picLocks noChangeAspect="1" noChangeArrowheads="1"/>
        </xdr:cNvPicPr>
      </xdr:nvPicPr>
      <xdr:blipFill>
        <a:blip xmlns:r="http://schemas.openxmlformats.org/officeDocument/2006/relationships" r:embed="rId1"/>
        <a:srcRect/>
        <a:stretch>
          <a:fillRect/>
        </a:stretch>
      </xdr:blipFill>
      <xdr:spPr bwMode="auto">
        <a:xfrm>
          <a:off x="11106150" y="4333875"/>
          <a:ext cx="238125" cy="0"/>
        </a:xfrm>
        <a:prstGeom prst="rect">
          <a:avLst/>
        </a:prstGeom>
        <a:noFill/>
        <a:ln w="9525">
          <a:noFill/>
          <a:miter lim="800000"/>
          <a:headEnd/>
          <a:tailEnd/>
        </a:ln>
      </xdr:spPr>
    </xdr:pic>
    <xdr:clientData/>
  </xdr:twoCellAnchor>
  <xdr:twoCellAnchor>
    <xdr:from>
      <xdr:col>9</xdr:col>
      <xdr:colOff>523875</xdr:colOff>
      <xdr:row>20</xdr:row>
      <xdr:rowOff>0</xdr:rowOff>
    </xdr:from>
    <xdr:to>
      <xdr:col>10</xdr:col>
      <xdr:colOff>0</xdr:colOff>
      <xdr:row>20</xdr:row>
      <xdr:rowOff>0</xdr:rowOff>
    </xdr:to>
    <xdr:pic>
      <xdr:nvPicPr>
        <xdr:cNvPr id="209017" name="Picture 6"/>
        <xdr:cNvPicPr>
          <a:picLocks noChangeAspect="1" noChangeArrowheads="1"/>
        </xdr:cNvPicPr>
      </xdr:nvPicPr>
      <xdr:blipFill>
        <a:blip xmlns:r="http://schemas.openxmlformats.org/officeDocument/2006/relationships" r:embed="rId1"/>
        <a:srcRect/>
        <a:stretch>
          <a:fillRect/>
        </a:stretch>
      </xdr:blipFill>
      <xdr:spPr bwMode="auto">
        <a:xfrm>
          <a:off x="13287375" y="4333875"/>
          <a:ext cx="238125" cy="0"/>
        </a:xfrm>
        <a:prstGeom prst="rect">
          <a:avLst/>
        </a:prstGeom>
        <a:noFill/>
        <a:ln w="9525">
          <a:noFill/>
          <a:miter lim="800000"/>
          <a:headEnd/>
          <a:tailEnd/>
        </a:ln>
      </xdr:spPr>
    </xdr:pic>
    <xdr:clientData/>
  </xdr:twoCellAnchor>
  <xdr:twoCellAnchor>
    <xdr:from>
      <xdr:col>5</xdr:col>
      <xdr:colOff>523875</xdr:colOff>
      <xdr:row>20</xdr:row>
      <xdr:rowOff>0</xdr:rowOff>
    </xdr:from>
    <xdr:to>
      <xdr:col>6</xdr:col>
      <xdr:colOff>0</xdr:colOff>
      <xdr:row>20</xdr:row>
      <xdr:rowOff>0</xdr:rowOff>
    </xdr:to>
    <xdr:pic>
      <xdr:nvPicPr>
        <xdr:cNvPr id="209018" name="Picture 7"/>
        <xdr:cNvPicPr>
          <a:picLocks noChangeAspect="1" noChangeArrowheads="1"/>
        </xdr:cNvPicPr>
      </xdr:nvPicPr>
      <xdr:blipFill>
        <a:blip xmlns:r="http://schemas.openxmlformats.org/officeDocument/2006/relationships" r:embed="rId1"/>
        <a:srcRect/>
        <a:stretch>
          <a:fillRect/>
        </a:stretch>
      </xdr:blipFill>
      <xdr:spPr bwMode="auto">
        <a:xfrm>
          <a:off x="8924925" y="4333875"/>
          <a:ext cx="238125" cy="0"/>
        </a:xfrm>
        <a:prstGeom prst="rect">
          <a:avLst/>
        </a:prstGeom>
        <a:noFill/>
        <a:ln w="9525">
          <a:noFill/>
          <a:miter lim="800000"/>
          <a:headEnd/>
          <a:tailEnd/>
        </a:ln>
      </xdr:spPr>
    </xdr:pic>
    <xdr:clientData/>
  </xdr:twoCellAnchor>
  <xdr:twoCellAnchor editAs="oneCell">
    <xdr:from>
      <xdr:col>8</xdr:col>
      <xdr:colOff>571500</xdr:colOff>
      <xdr:row>1</xdr:row>
      <xdr:rowOff>85725</xdr:rowOff>
    </xdr:from>
    <xdr:to>
      <xdr:col>9</xdr:col>
      <xdr:colOff>638175</xdr:colOff>
      <xdr:row>4</xdr:row>
      <xdr:rowOff>180975</xdr:rowOff>
    </xdr:to>
    <xdr:pic>
      <xdr:nvPicPr>
        <xdr:cNvPr id="209019" name="Imagem 9" descr="logo do governo Silval.jpg"/>
        <xdr:cNvPicPr>
          <a:picLocks noChangeAspect="1"/>
        </xdr:cNvPicPr>
      </xdr:nvPicPr>
      <xdr:blipFill>
        <a:blip xmlns:r="http://schemas.openxmlformats.org/officeDocument/2006/relationships" r:embed="rId2" cstate="print"/>
        <a:srcRect l="5669" t="17422" r="5669" b="18764"/>
        <a:stretch>
          <a:fillRect/>
        </a:stretch>
      </xdr:blipFill>
      <xdr:spPr bwMode="auto">
        <a:xfrm>
          <a:off x="11915775" y="285750"/>
          <a:ext cx="1485900" cy="695325"/>
        </a:xfrm>
        <a:prstGeom prst="rect">
          <a:avLst/>
        </a:prstGeom>
        <a:noFill/>
        <a:ln w="9525">
          <a:noFill/>
          <a:miter lim="800000"/>
          <a:headEnd/>
          <a:tailEnd/>
        </a:ln>
      </xdr:spPr>
    </xdr:pic>
    <xdr:clientData/>
  </xdr:twoCellAnchor>
  <xdr:twoCellAnchor>
    <xdr:from>
      <xdr:col>0</xdr:col>
      <xdr:colOff>85725</xdr:colOff>
      <xdr:row>0</xdr:row>
      <xdr:rowOff>66675</xdr:rowOff>
    </xdr:from>
    <xdr:to>
      <xdr:col>0</xdr:col>
      <xdr:colOff>619125</xdr:colOff>
      <xdr:row>3</xdr:row>
      <xdr:rowOff>133350</xdr:rowOff>
    </xdr:to>
    <xdr:pic>
      <xdr:nvPicPr>
        <xdr:cNvPr id="209020" name="Picture 2" descr="BRASAO"/>
        <xdr:cNvPicPr>
          <a:picLocks noChangeAspect="1" noChangeArrowheads="1"/>
        </xdr:cNvPicPr>
      </xdr:nvPicPr>
      <xdr:blipFill>
        <a:blip xmlns:r="http://schemas.openxmlformats.org/officeDocument/2006/relationships" r:embed="rId3" cstate="print"/>
        <a:srcRect/>
        <a:stretch>
          <a:fillRect/>
        </a:stretch>
      </xdr:blipFill>
      <xdr:spPr bwMode="auto">
        <a:xfrm>
          <a:off x="85725" y="66675"/>
          <a:ext cx="533400" cy="666750"/>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5</xdr:col>
      <xdr:colOff>523875</xdr:colOff>
      <xdr:row>20</xdr:row>
      <xdr:rowOff>0</xdr:rowOff>
    </xdr:from>
    <xdr:to>
      <xdr:col>6</xdr:col>
      <xdr:colOff>0</xdr:colOff>
      <xdr:row>20</xdr:row>
      <xdr:rowOff>0</xdr:rowOff>
    </xdr:to>
    <xdr:pic>
      <xdr:nvPicPr>
        <xdr:cNvPr id="210040" name="Picture 1"/>
        <xdr:cNvPicPr>
          <a:picLocks noChangeAspect="1" noChangeArrowheads="1"/>
        </xdr:cNvPicPr>
      </xdr:nvPicPr>
      <xdr:blipFill>
        <a:blip xmlns:r="http://schemas.openxmlformats.org/officeDocument/2006/relationships" r:embed="rId1"/>
        <a:srcRect/>
        <a:stretch>
          <a:fillRect/>
        </a:stretch>
      </xdr:blipFill>
      <xdr:spPr bwMode="auto">
        <a:xfrm>
          <a:off x="8924925" y="4333875"/>
          <a:ext cx="238125" cy="0"/>
        </a:xfrm>
        <a:prstGeom prst="rect">
          <a:avLst/>
        </a:prstGeom>
        <a:noFill/>
        <a:ln w="9525">
          <a:noFill/>
          <a:miter lim="800000"/>
          <a:headEnd/>
          <a:tailEnd/>
        </a:ln>
      </xdr:spPr>
    </xdr:pic>
    <xdr:clientData/>
  </xdr:twoCellAnchor>
  <xdr:twoCellAnchor>
    <xdr:from>
      <xdr:col>7</xdr:col>
      <xdr:colOff>523875</xdr:colOff>
      <xdr:row>20</xdr:row>
      <xdr:rowOff>0</xdr:rowOff>
    </xdr:from>
    <xdr:to>
      <xdr:col>8</xdr:col>
      <xdr:colOff>0</xdr:colOff>
      <xdr:row>20</xdr:row>
      <xdr:rowOff>0</xdr:rowOff>
    </xdr:to>
    <xdr:pic>
      <xdr:nvPicPr>
        <xdr:cNvPr id="210041" name="Picture 5"/>
        <xdr:cNvPicPr>
          <a:picLocks noChangeAspect="1" noChangeArrowheads="1"/>
        </xdr:cNvPicPr>
      </xdr:nvPicPr>
      <xdr:blipFill>
        <a:blip xmlns:r="http://schemas.openxmlformats.org/officeDocument/2006/relationships" r:embed="rId1"/>
        <a:srcRect/>
        <a:stretch>
          <a:fillRect/>
        </a:stretch>
      </xdr:blipFill>
      <xdr:spPr bwMode="auto">
        <a:xfrm>
          <a:off x="11106150" y="4333875"/>
          <a:ext cx="238125" cy="0"/>
        </a:xfrm>
        <a:prstGeom prst="rect">
          <a:avLst/>
        </a:prstGeom>
        <a:noFill/>
        <a:ln w="9525">
          <a:noFill/>
          <a:miter lim="800000"/>
          <a:headEnd/>
          <a:tailEnd/>
        </a:ln>
      </xdr:spPr>
    </xdr:pic>
    <xdr:clientData/>
  </xdr:twoCellAnchor>
  <xdr:twoCellAnchor>
    <xdr:from>
      <xdr:col>9</xdr:col>
      <xdr:colOff>523875</xdr:colOff>
      <xdr:row>20</xdr:row>
      <xdr:rowOff>0</xdr:rowOff>
    </xdr:from>
    <xdr:to>
      <xdr:col>10</xdr:col>
      <xdr:colOff>0</xdr:colOff>
      <xdr:row>20</xdr:row>
      <xdr:rowOff>0</xdr:rowOff>
    </xdr:to>
    <xdr:pic>
      <xdr:nvPicPr>
        <xdr:cNvPr id="210042" name="Picture 6"/>
        <xdr:cNvPicPr>
          <a:picLocks noChangeAspect="1" noChangeArrowheads="1"/>
        </xdr:cNvPicPr>
      </xdr:nvPicPr>
      <xdr:blipFill>
        <a:blip xmlns:r="http://schemas.openxmlformats.org/officeDocument/2006/relationships" r:embed="rId1"/>
        <a:srcRect/>
        <a:stretch>
          <a:fillRect/>
        </a:stretch>
      </xdr:blipFill>
      <xdr:spPr bwMode="auto">
        <a:xfrm>
          <a:off x="13287375" y="4333875"/>
          <a:ext cx="238125" cy="0"/>
        </a:xfrm>
        <a:prstGeom prst="rect">
          <a:avLst/>
        </a:prstGeom>
        <a:noFill/>
        <a:ln w="9525">
          <a:noFill/>
          <a:miter lim="800000"/>
          <a:headEnd/>
          <a:tailEnd/>
        </a:ln>
      </xdr:spPr>
    </xdr:pic>
    <xdr:clientData/>
  </xdr:twoCellAnchor>
  <xdr:twoCellAnchor>
    <xdr:from>
      <xdr:col>0</xdr:col>
      <xdr:colOff>47625</xdr:colOff>
      <xdr:row>0</xdr:row>
      <xdr:rowOff>47625</xdr:rowOff>
    </xdr:from>
    <xdr:to>
      <xdr:col>0</xdr:col>
      <xdr:colOff>581025</xdr:colOff>
      <xdr:row>3</xdr:row>
      <xdr:rowOff>104775</xdr:rowOff>
    </xdr:to>
    <xdr:pic>
      <xdr:nvPicPr>
        <xdr:cNvPr id="210043" name="Picture 2" descr="BRASAO"/>
        <xdr:cNvPicPr>
          <a:picLocks noChangeAspect="1" noChangeArrowheads="1"/>
        </xdr:cNvPicPr>
      </xdr:nvPicPr>
      <xdr:blipFill>
        <a:blip xmlns:r="http://schemas.openxmlformats.org/officeDocument/2006/relationships" r:embed="rId2" cstate="print"/>
        <a:srcRect/>
        <a:stretch>
          <a:fillRect/>
        </a:stretch>
      </xdr:blipFill>
      <xdr:spPr bwMode="auto">
        <a:xfrm>
          <a:off x="47625" y="47625"/>
          <a:ext cx="533400" cy="657225"/>
        </a:xfrm>
        <a:prstGeom prst="rect">
          <a:avLst/>
        </a:prstGeom>
        <a:noFill/>
        <a:ln w="9525">
          <a:noFill/>
          <a:miter lim="800000"/>
          <a:headEnd/>
          <a:tailEnd/>
        </a:ln>
      </xdr:spPr>
    </xdr:pic>
    <xdr:clientData/>
  </xdr:twoCellAnchor>
  <xdr:twoCellAnchor editAs="oneCell">
    <xdr:from>
      <xdr:col>8</xdr:col>
      <xdr:colOff>590550</xdr:colOff>
      <xdr:row>1</xdr:row>
      <xdr:rowOff>9525</xdr:rowOff>
    </xdr:from>
    <xdr:to>
      <xdr:col>9</xdr:col>
      <xdr:colOff>657225</xdr:colOff>
      <xdr:row>4</xdr:row>
      <xdr:rowOff>104775</xdr:rowOff>
    </xdr:to>
    <xdr:pic>
      <xdr:nvPicPr>
        <xdr:cNvPr id="210044" name="Imagem 7" descr="logo do governo Silval.jpg"/>
        <xdr:cNvPicPr>
          <a:picLocks noChangeAspect="1"/>
        </xdr:cNvPicPr>
      </xdr:nvPicPr>
      <xdr:blipFill>
        <a:blip xmlns:r="http://schemas.openxmlformats.org/officeDocument/2006/relationships" r:embed="rId3" cstate="print"/>
        <a:srcRect l="5669" t="17422" r="5669" b="18764"/>
        <a:stretch>
          <a:fillRect/>
        </a:stretch>
      </xdr:blipFill>
      <xdr:spPr bwMode="auto">
        <a:xfrm>
          <a:off x="11934825" y="209550"/>
          <a:ext cx="1485900" cy="6953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523875</xdr:colOff>
      <xdr:row>20</xdr:row>
      <xdr:rowOff>0</xdr:rowOff>
    </xdr:from>
    <xdr:to>
      <xdr:col>8</xdr:col>
      <xdr:colOff>0</xdr:colOff>
      <xdr:row>20</xdr:row>
      <xdr:rowOff>0</xdr:rowOff>
    </xdr:to>
    <xdr:pic>
      <xdr:nvPicPr>
        <xdr:cNvPr id="192632" name="Picture 5"/>
        <xdr:cNvPicPr>
          <a:picLocks noChangeAspect="1" noChangeArrowheads="1"/>
        </xdr:cNvPicPr>
      </xdr:nvPicPr>
      <xdr:blipFill>
        <a:blip xmlns:r="http://schemas.openxmlformats.org/officeDocument/2006/relationships" r:embed="rId1"/>
        <a:srcRect/>
        <a:stretch>
          <a:fillRect/>
        </a:stretch>
      </xdr:blipFill>
      <xdr:spPr bwMode="auto">
        <a:xfrm>
          <a:off x="11106150" y="4333875"/>
          <a:ext cx="238125" cy="0"/>
        </a:xfrm>
        <a:prstGeom prst="rect">
          <a:avLst/>
        </a:prstGeom>
        <a:noFill/>
        <a:ln w="9525">
          <a:noFill/>
          <a:miter lim="800000"/>
          <a:headEnd/>
          <a:tailEnd/>
        </a:ln>
      </xdr:spPr>
    </xdr:pic>
    <xdr:clientData/>
  </xdr:twoCellAnchor>
  <xdr:twoCellAnchor>
    <xdr:from>
      <xdr:col>9</xdr:col>
      <xdr:colOff>523875</xdr:colOff>
      <xdr:row>20</xdr:row>
      <xdr:rowOff>0</xdr:rowOff>
    </xdr:from>
    <xdr:to>
      <xdr:col>10</xdr:col>
      <xdr:colOff>0</xdr:colOff>
      <xdr:row>20</xdr:row>
      <xdr:rowOff>0</xdr:rowOff>
    </xdr:to>
    <xdr:pic>
      <xdr:nvPicPr>
        <xdr:cNvPr id="192633" name="Picture 6"/>
        <xdr:cNvPicPr>
          <a:picLocks noChangeAspect="1" noChangeArrowheads="1"/>
        </xdr:cNvPicPr>
      </xdr:nvPicPr>
      <xdr:blipFill>
        <a:blip xmlns:r="http://schemas.openxmlformats.org/officeDocument/2006/relationships" r:embed="rId1"/>
        <a:srcRect/>
        <a:stretch>
          <a:fillRect/>
        </a:stretch>
      </xdr:blipFill>
      <xdr:spPr bwMode="auto">
        <a:xfrm>
          <a:off x="13287375" y="4333875"/>
          <a:ext cx="238125" cy="0"/>
        </a:xfrm>
        <a:prstGeom prst="rect">
          <a:avLst/>
        </a:prstGeom>
        <a:noFill/>
        <a:ln w="9525">
          <a:noFill/>
          <a:miter lim="800000"/>
          <a:headEnd/>
          <a:tailEnd/>
        </a:ln>
      </xdr:spPr>
    </xdr:pic>
    <xdr:clientData/>
  </xdr:twoCellAnchor>
  <xdr:twoCellAnchor>
    <xdr:from>
      <xdr:col>5</xdr:col>
      <xdr:colOff>523875</xdr:colOff>
      <xdr:row>20</xdr:row>
      <xdr:rowOff>0</xdr:rowOff>
    </xdr:from>
    <xdr:to>
      <xdr:col>6</xdr:col>
      <xdr:colOff>0</xdr:colOff>
      <xdr:row>20</xdr:row>
      <xdr:rowOff>0</xdr:rowOff>
    </xdr:to>
    <xdr:pic>
      <xdr:nvPicPr>
        <xdr:cNvPr id="192634" name="Picture 7"/>
        <xdr:cNvPicPr>
          <a:picLocks noChangeAspect="1" noChangeArrowheads="1"/>
        </xdr:cNvPicPr>
      </xdr:nvPicPr>
      <xdr:blipFill>
        <a:blip xmlns:r="http://schemas.openxmlformats.org/officeDocument/2006/relationships" r:embed="rId1"/>
        <a:srcRect/>
        <a:stretch>
          <a:fillRect/>
        </a:stretch>
      </xdr:blipFill>
      <xdr:spPr bwMode="auto">
        <a:xfrm>
          <a:off x="8924925" y="4333875"/>
          <a:ext cx="238125" cy="0"/>
        </a:xfrm>
        <a:prstGeom prst="rect">
          <a:avLst/>
        </a:prstGeom>
        <a:noFill/>
        <a:ln w="9525">
          <a:noFill/>
          <a:miter lim="800000"/>
          <a:headEnd/>
          <a:tailEnd/>
        </a:ln>
      </xdr:spPr>
    </xdr:pic>
    <xdr:clientData/>
  </xdr:twoCellAnchor>
  <xdr:twoCellAnchor editAs="oneCell">
    <xdr:from>
      <xdr:col>8</xdr:col>
      <xdr:colOff>571500</xdr:colOff>
      <xdr:row>1</xdr:row>
      <xdr:rowOff>142875</xdr:rowOff>
    </xdr:from>
    <xdr:to>
      <xdr:col>9</xdr:col>
      <xdr:colOff>638175</xdr:colOff>
      <xdr:row>5</xdr:row>
      <xdr:rowOff>28575</xdr:rowOff>
    </xdr:to>
    <xdr:pic>
      <xdr:nvPicPr>
        <xdr:cNvPr id="192635" name="Imagem 7" descr="logo do governo Silval.jpg"/>
        <xdr:cNvPicPr>
          <a:picLocks noChangeAspect="1"/>
        </xdr:cNvPicPr>
      </xdr:nvPicPr>
      <xdr:blipFill>
        <a:blip xmlns:r="http://schemas.openxmlformats.org/officeDocument/2006/relationships" r:embed="rId2" cstate="print"/>
        <a:srcRect l="5669" t="17422" r="5669" b="18764"/>
        <a:stretch>
          <a:fillRect/>
        </a:stretch>
      </xdr:blipFill>
      <xdr:spPr bwMode="auto">
        <a:xfrm>
          <a:off x="11915775" y="342900"/>
          <a:ext cx="1485900" cy="685800"/>
        </a:xfrm>
        <a:prstGeom prst="rect">
          <a:avLst/>
        </a:prstGeom>
        <a:noFill/>
        <a:ln w="9525">
          <a:noFill/>
          <a:miter lim="800000"/>
          <a:headEnd/>
          <a:tailEnd/>
        </a:ln>
      </xdr:spPr>
    </xdr:pic>
    <xdr:clientData/>
  </xdr:twoCellAnchor>
  <xdr:twoCellAnchor>
    <xdr:from>
      <xdr:col>0</xdr:col>
      <xdr:colOff>47625</xdr:colOff>
      <xdr:row>0</xdr:row>
      <xdr:rowOff>38100</xdr:rowOff>
    </xdr:from>
    <xdr:to>
      <xdr:col>0</xdr:col>
      <xdr:colOff>581025</xdr:colOff>
      <xdr:row>3</xdr:row>
      <xdr:rowOff>104775</xdr:rowOff>
    </xdr:to>
    <xdr:pic>
      <xdr:nvPicPr>
        <xdr:cNvPr id="192636" name="Picture 2" descr="BRASAO"/>
        <xdr:cNvPicPr>
          <a:picLocks noChangeAspect="1" noChangeArrowheads="1"/>
        </xdr:cNvPicPr>
      </xdr:nvPicPr>
      <xdr:blipFill>
        <a:blip xmlns:r="http://schemas.openxmlformats.org/officeDocument/2006/relationships" r:embed="rId3" cstate="print"/>
        <a:srcRect/>
        <a:stretch>
          <a:fillRect/>
        </a:stretch>
      </xdr:blipFill>
      <xdr:spPr bwMode="auto">
        <a:xfrm>
          <a:off x="47625" y="38100"/>
          <a:ext cx="533400" cy="66675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7</xdr:col>
      <xdr:colOff>523875</xdr:colOff>
      <xdr:row>20</xdr:row>
      <xdr:rowOff>0</xdr:rowOff>
    </xdr:from>
    <xdr:to>
      <xdr:col>8</xdr:col>
      <xdr:colOff>0</xdr:colOff>
      <xdr:row>20</xdr:row>
      <xdr:rowOff>0</xdr:rowOff>
    </xdr:to>
    <xdr:pic>
      <xdr:nvPicPr>
        <xdr:cNvPr id="211064" name="Picture 5"/>
        <xdr:cNvPicPr>
          <a:picLocks noChangeAspect="1" noChangeArrowheads="1"/>
        </xdr:cNvPicPr>
      </xdr:nvPicPr>
      <xdr:blipFill>
        <a:blip xmlns:r="http://schemas.openxmlformats.org/officeDocument/2006/relationships" r:embed="rId1"/>
        <a:srcRect/>
        <a:stretch>
          <a:fillRect/>
        </a:stretch>
      </xdr:blipFill>
      <xdr:spPr bwMode="auto">
        <a:xfrm>
          <a:off x="11106150" y="4333875"/>
          <a:ext cx="238125" cy="0"/>
        </a:xfrm>
        <a:prstGeom prst="rect">
          <a:avLst/>
        </a:prstGeom>
        <a:noFill/>
        <a:ln w="9525">
          <a:noFill/>
          <a:miter lim="800000"/>
          <a:headEnd/>
          <a:tailEnd/>
        </a:ln>
      </xdr:spPr>
    </xdr:pic>
    <xdr:clientData/>
  </xdr:twoCellAnchor>
  <xdr:twoCellAnchor>
    <xdr:from>
      <xdr:col>9</xdr:col>
      <xdr:colOff>523875</xdr:colOff>
      <xdr:row>20</xdr:row>
      <xdr:rowOff>0</xdr:rowOff>
    </xdr:from>
    <xdr:to>
      <xdr:col>10</xdr:col>
      <xdr:colOff>0</xdr:colOff>
      <xdr:row>20</xdr:row>
      <xdr:rowOff>0</xdr:rowOff>
    </xdr:to>
    <xdr:pic>
      <xdr:nvPicPr>
        <xdr:cNvPr id="211065" name="Picture 6"/>
        <xdr:cNvPicPr>
          <a:picLocks noChangeAspect="1" noChangeArrowheads="1"/>
        </xdr:cNvPicPr>
      </xdr:nvPicPr>
      <xdr:blipFill>
        <a:blip xmlns:r="http://schemas.openxmlformats.org/officeDocument/2006/relationships" r:embed="rId1"/>
        <a:srcRect/>
        <a:stretch>
          <a:fillRect/>
        </a:stretch>
      </xdr:blipFill>
      <xdr:spPr bwMode="auto">
        <a:xfrm>
          <a:off x="13287375" y="4333875"/>
          <a:ext cx="238125" cy="0"/>
        </a:xfrm>
        <a:prstGeom prst="rect">
          <a:avLst/>
        </a:prstGeom>
        <a:noFill/>
        <a:ln w="9525">
          <a:noFill/>
          <a:miter lim="800000"/>
          <a:headEnd/>
          <a:tailEnd/>
        </a:ln>
      </xdr:spPr>
    </xdr:pic>
    <xdr:clientData/>
  </xdr:twoCellAnchor>
  <xdr:twoCellAnchor>
    <xdr:from>
      <xdr:col>5</xdr:col>
      <xdr:colOff>523875</xdr:colOff>
      <xdr:row>20</xdr:row>
      <xdr:rowOff>0</xdr:rowOff>
    </xdr:from>
    <xdr:to>
      <xdr:col>6</xdr:col>
      <xdr:colOff>0</xdr:colOff>
      <xdr:row>20</xdr:row>
      <xdr:rowOff>0</xdr:rowOff>
    </xdr:to>
    <xdr:pic>
      <xdr:nvPicPr>
        <xdr:cNvPr id="211066" name="Picture 7"/>
        <xdr:cNvPicPr>
          <a:picLocks noChangeAspect="1" noChangeArrowheads="1"/>
        </xdr:cNvPicPr>
      </xdr:nvPicPr>
      <xdr:blipFill>
        <a:blip xmlns:r="http://schemas.openxmlformats.org/officeDocument/2006/relationships" r:embed="rId1"/>
        <a:srcRect/>
        <a:stretch>
          <a:fillRect/>
        </a:stretch>
      </xdr:blipFill>
      <xdr:spPr bwMode="auto">
        <a:xfrm>
          <a:off x="8924925" y="4333875"/>
          <a:ext cx="238125" cy="0"/>
        </a:xfrm>
        <a:prstGeom prst="rect">
          <a:avLst/>
        </a:prstGeom>
        <a:noFill/>
        <a:ln w="9525">
          <a:noFill/>
          <a:miter lim="800000"/>
          <a:headEnd/>
          <a:tailEnd/>
        </a:ln>
      </xdr:spPr>
    </xdr:pic>
    <xdr:clientData/>
  </xdr:twoCellAnchor>
  <xdr:twoCellAnchor editAs="oneCell">
    <xdr:from>
      <xdr:col>8</xdr:col>
      <xdr:colOff>504825</xdr:colOff>
      <xdr:row>1</xdr:row>
      <xdr:rowOff>9525</xdr:rowOff>
    </xdr:from>
    <xdr:to>
      <xdr:col>9</xdr:col>
      <xdr:colOff>571500</xdr:colOff>
      <xdr:row>4</xdr:row>
      <xdr:rowOff>95250</xdr:rowOff>
    </xdr:to>
    <xdr:pic>
      <xdr:nvPicPr>
        <xdr:cNvPr id="211067" name="Imagem 7" descr="logo do governo Silval.jpg"/>
        <xdr:cNvPicPr>
          <a:picLocks noChangeAspect="1"/>
        </xdr:cNvPicPr>
      </xdr:nvPicPr>
      <xdr:blipFill>
        <a:blip xmlns:r="http://schemas.openxmlformats.org/officeDocument/2006/relationships" r:embed="rId2" cstate="print"/>
        <a:srcRect l="5669" t="17422" r="5669" b="18764"/>
        <a:stretch>
          <a:fillRect/>
        </a:stretch>
      </xdr:blipFill>
      <xdr:spPr bwMode="auto">
        <a:xfrm>
          <a:off x="11849100" y="209550"/>
          <a:ext cx="1485900" cy="685800"/>
        </a:xfrm>
        <a:prstGeom prst="rect">
          <a:avLst/>
        </a:prstGeom>
        <a:noFill/>
        <a:ln w="9525">
          <a:noFill/>
          <a:miter lim="800000"/>
          <a:headEnd/>
          <a:tailEnd/>
        </a:ln>
      </xdr:spPr>
    </xdr:pic>
    <xdr:clientData/>
  </xdr:twoCellAnchor>
  <xdr:twoCellAnchor>
    <xdr:from>
      <xdr:col>0</xdr:col>
      <xdr:colOff>47625</xdr:colOff>
      <xdr:row>0</xdr:row>
      <xdr:rowOff>47625</xdr:rowOff>
    </xdr:from>
    <xdr:to>
      <xdr:col>0</xdr:col>
      <xdr:colOff>581025</xdr:colOff>
      <xdr:row>3</xdr:row>
      <xdr:rowOff>114300</xdr:rowOff>
    </xdr:to>
    <xdr:pic>
      <xdr:nvPicPr>
        <xdr:cNvPr id="211068" name="Picture 2" descr="BRASAO"/>
        <xdr:cNvPicPr>
          <a:picLocks noChangeAspect="1" noChangeArrowheads="1"/>
        </xdr:cNvPicPr>
      </xdr:nvPicPr>
      <xdr:blipFill>
        <a:blip xmlns:r="http://schemas.openxmlformats.org/officeDocument/2006/relationships" r:embed="rId3" cstate="print"/>
        <a:srcRect/>
        <a:stretch>
          <a:fillRect/>
        </a:stretch>
      </xdr:blipFill>
      <xdr:spPr bwMode="auto">
        <a:xfrm>
          <a:off x="47625" y="47625"/>
          <a:ext cx="533400" cy="666750"/>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5</xdr:col>
      <xdr:colOff>523875</xdr:colOff>
      <xdr:row>20</xdr:row>
      <xdr:rowOff>0</xdr:rowOff>
    </xdr:from>
    <xdr:to>
      <xdr:col>6</xdr:col>
      <xdr:colOff>0</xdr:colOff>
      <xdr:row>20</xdr:row>
      <xdr:rowOff>0</xdr:rowOff>
    </xdr:to>
    <xdr:pic>
      <xdr:nvPicPr>
        <xdr:cNvPr id="212088" name="Picture 1"/>
        <xdr:cNvPicPr>
          <a:picLocks noChangeAspect="1" noChangeArrowheads="1"/>
        </xdr:cNvPicPr>
      </xdr:nvPicPr>
      <xdr:blipFill>
        <a:blip xmlns:r="http://schemas.openxmlformats.org/officeDocument/2006/relationships" r:embed="rId1"/>
        <a:srcRect/>
        <a:stretch>
          <a:fillRect/>
        </a:stretch>
      </xdr:blipFill>
      <xdr:spPr bwMode="auto">
        <a:xfrm>
          <a:off x="8924925" y="4333875"/>
          <a:ext cx="238125" cy="0"/>
        </a:xfrm>
        <a:prstGeom prst="rect">
          <a:avLst/>
        </a:prstGeom>
        <a:noFill/>
        <a:ln w="9525">
          <a:noFill/>
          <a:miter lim="800000"/>
          <a:headEnd/>
          <a:tailEnd/>
        </a:ln>
      </xdr:spPr>
    </xdr:pic>
    <xdr:clientData/>
  </xdr:twoCellAnchor>
  <xdr:twoCellAnchor>
    <xdr:from>
      <xdr:col>7</xdr:col>
      <xdr:colOff>523875</xdr:colOff>
      <xdr:row>20</xdr:row>
      <xdr:rowOff>0</xdr:rowOff>
    </xdr:from>
    <xdr:to>
      <xdr:col>8</xdr:col>
      <xdr:colOff>0</xdr:colOff>
      <xdr:row>20</xdr:row>
      <xdr:rowOff>0</xdr:rowOff>
    </xdr:to>
    <xdr:pic>
      <xdr:nvPicPr>
        <xdr:cNvPr id="212089" name="Picture 5"/>
        <xdr:cNvPicPr>
          <a:picLocks noChangeAspect="1" noChangeArrowheads="1"/>
        </xdr:cNvPicPr>
      </xdr:nvPicPr>
      <xdr:blipFill>
        <a:blip xmlns:r="http://schemas.openxmlformats.org/officeDocument/2006/relationships" r:embed="rId1"/>
        <a:srcRect/>
        <a:stretch>
          <a:fillRect/>
        </a:stretch>
      </xdr:blipFill>
      <xdr:spPr bwMode="auto">
        <a:xfrm>
          <a:off x="11106150" y="4333875"/>
          <a:ext cx="238125" cy="0"/>
        </a:xfrm>
        <a:prstGeom prst="rect">
          <a:avLst/>
        </a:prstGeom>
        <a:noFill/>
        <a:ln w="9525">
          <a:noFill/>
          <a:miter lim="800000"/>
          <a:headEnd/>
          <a:tailEnd/>
        </a:ln>
      </xdr:spPr>
    </xdr:pic>
    <xdr:clientData/>
  </xdr:twoCellAnchor>
  <xdr:twoCellAnchor>
    <xdr:from>
      <xdr:col>9</xdr:col>
      <xdr:colOff>523875</xdr:colOff>
      <xdr:row>20</xdr:row>
      <xdr:rowOff>0</xdr:rowOff>
    </xdr:from>
    <xdr:to>
      <xdr:col>10</xdr:col>
      <xdr:colOff>0</xdr:colOff>
      <xdr:row>20</xdr:row>
      <xdr:rowOff>0</xdr:rowOff>
    </xdr:to>
    <xdr:pic>
      <xdr:nvPicPr>
        <xdr:cNvPr id="212090" name="Picture 6"/>
        <xdr:cNvPicPr>
          <a:picLocks noChangeAspect="1" noChangeArrowheads="1"/>
        </xdr:cNvPicPr>
      </xdr:nvPicPr>
      <xdr:blipFill>
        <a:blip xmlns:r="http://schemas.openxmlformats.org/officeDocument/2006/relationships" r:embed="rId1"/>
        <a:srcRect/>
        <a:stretch>
          <a:fillRect/>
        </a:stretch>
      </xdr:blipFill>
      <xdr:spPr bwMode="auto">
        <a:xfrm>
          <a:off x="13287375" y="4333875"/>
          <a:ext cx="238125" cy="0"/>
        </a:xfrm>
        <a:prstGeom prst="rect">
          <a:avLst/>
        </a:prstGeom>
        <a:noFill/>
        <a:ln w="9525">
          <a:noFill/>
          <a:miter lim="800000"/>
          <a:headEnd/>
          <a:tailEnd/>
        </a:ln>
      </xdr:spPr>
    </xdr:pic>
    <xdr:clientData/>
  </xdr:twoCellAnchor>
  <xdr:twoCellAnchor>
    <xdr:from>
      <xdr:col>0</xdr:col>
      <xdr:colOff>38100</xdr:colOff>
      <xdr:row>0</xdr:row>
      <xdr:rowOff>38100</xdr:rowOff>
    </xdr:from>
    <xdr:to>
      <xdr:col>0</xdr:col>
      <xdr:colOff>571500</xdr:colOff>
      <xdr:row>3</xdr:row>
      <xdr:rowOff>95250</xdr:rowOff>
    </xdr:to>
    <xdr:pic>
      <xdr:nvPicPr>
        <xdr:cNvPr id="212091" name="Picture 2" descr="BRASAO"/>
        <xdr:cNvPicPr>
          <a:picLocks noChangeAspect="1" noChangeArrowheads="1"/>
        </xdr:cNvPicPr>
      </xdr:nvPicPr>
      <xdr:blipFill>
        <a:blip xmlns:r="http://schemas.openxmlformats.org/officeDocument/2006/relationships" r:embed="rId2" cstate="print"/>
        <a:srcRect/>
        <a:stretch>
          <a:fillRect/>
        </a:stretch>
      </xdr:blipFill>
      <xdr:spPr bwMode="auto">
        <a:xfrm>
          <a:off x="38100" y="38100"/>
          <a:ext cx="533400" cy="657225"/>
        </a:xfrm>
        <a:prstGeom prst="rect">
          <a:avLst/>
        </a:prstGeom>
        <a:noFill/>
        <a:ln w="9525">
          <a:noFill/>
          <a:miter lim="800000"/>
          <a:headEnd/>
          <a:tailEnd/>
        </a:ln>
      </xdr:spPr>
    </xdr:pic>
    <xdr:clientData/>
  </xdr:twoCellAnchor>
  <xdr:twoCellAnchor editAs="oneCell">
    <xdr:from>
      <xdr:col>8</xdr:col>
      <xdr:colOff>581025</xdr:colOff>
      <xdr:row>1</xdr:row>
      <xdr:rowOff>171450</xdr:rowOff>
    </xdr:from>
    <xdr:to>
      <xdr:col>9</xdr:col>
      <xdr:colOff>647700</xdr:colOff>
      <xdr:row>5</xdr:row>
      <xdr:rowOff>57150</xdr:rowOff>
    </xdr:to>
    <xdr:pic>
      <xdr:nvPicPr>
        <xdr:cNvPr id="212092" name="Imagem 7" descr="logo do governo Silval.jpg"/>
        <xdr:cNvPicPr>
          <a:picLocks noChangeAspect="1"/>
        </xdr:cNvPicPr>
      </xdr:nvPicPr>
      <xdr:blipFill>
        <a:blip xmlns:r="http://schemas.openxmlformats.org/officeDocument/2006/relationships" r:embed="rId3" cstate="print"/>
        <a:srcRect l="5669" t="17422" r="5669" b="18764"/>
        <a:stretch>
          <a:fillRect/>
        </a:stretch>
      </xdr:blipFill>
      <xdr:spPr bwMode="auto">
        <a:xfrm>
          <a:off x="11925300" y="371475"/>
          <a:ext cx="1485900" cy="685800"/>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7</xdr:col>
      <xdr:colOff>523875</xdr:colOff>
      <xdr:row>20</xdr:row>
      <xdr:rowOff>0</xdr:rowOff>
    </xdr:from>
    <xdr:to>
      <xdr:col>8</xdr:col>
      <xdr:colOff>0</xdr:colOff>
      <xdr:row>20</xdr:row>
      <xdr:rowOff>0</xdr:rowOff>
    </xdr:to>
    <xdr:pic>
      <xdr:nvPicPr>
        <xdr:cNvPr id="213112" name="Picture 5"/>
        <xdr:cNvPicPr>
          <a:picLocks noChangeAspect="1" noChangeArrowheads="1"/>
        </xdr:cNvPicPr>
      </xdr:nvPicPr>
      <xdr:blipFill>
        <a:blip xmlns:r="http://schemas.openxmlformats.org/officeDocument/2006/relationships" r:embed="rId1"/>
        <a:srcRect/>
        <a:stretch>
          <a:fillRect/>
        </a:stretch>
      </xdr:blipFill>
      <xdr:spPr bwMode="auto">
        <a:xfrm>
          <a:off x="11106150" y="4333875"/>
          <a:ext cx="238125" cy="0"/>
        </a:xfrm>
        <a:prstGeom prst="rect">
          <a:avLst/>
        </a:prstGeom>
        <a:noFill/>
        <a:ln w="9525">
          <a:noFill/>
          <a:miter lim="800000"/>
          <a:headEnd/>
          <a:tailEnd/>
        </a:ln>
      </xdr:spPr>
    </xdr:pic>
    <xdr:clientData/>
  </xdr:twoCellAnchor>
  <xdr:twoCellAnchor>
    <xdr:from>
      <xdr:col>9</xdr:col>
      <xdr:colOff>523875</xdr:colOff>
      <xdr:row>20</xdr:row>
      <xdr:rowOff>0</xdr:rowOff>
    </xdr:from>
    <xdr:to>
      <xdr:col>10</xdr:col>
      <xdr:colOff>0</xdr:colOff>
      <xdr:row>20</xdr:row>
      <xdr:rowOff>0</xdr:rowOff>
    </xdr:to>
    <xdr:pic>
      <xdr:nvPicPr>
        <xdr:cNvPr id="213113" name="Picture 6"/>
        <xdr:cNvPicPr>
          <a:picLocks noChangeAspect="1" noChangeArrowheads="1"/>
        </xdr:cNvPicPr>
      </xdr:nvPicPr>
      <xdr:blipFill>
        <a:blip xmlns:r="http://schemas.openxmlformats.org/officeDocument/2006/relationships" r:embed="rId1"/>
        <a:srcRect/>
        <a:stretch>
          <a:fillRect/>
        </a:stretch>
      </xdr:blipFill>
      <xdr:spPr bwMode="auto">
        <a:xfrm>
          <a:off x="13287375" y="4333875"/>
          <a:ext cx="238125" cy="0"/>
        </a:xfrm>
        <a:prstGeom prst="rect">
          <a:avLst/>
        </a:prstGeom>
        <a:noFill/>
        <a:ln w="9525">
          <a:noFill/>
          <a:miter lim="800000"/>
          <a:headEnd/>
          <a:tailEnd/>
        </a:ln>
      </xdr:spPr>
    </xdr:pic>
    <xdr:clientData/>
  </xdr:twoCellAnchor>
  <xdr:twoCellAnchor>
    <xdr:from>
      <xdr:col>5</xdr:col>
      <xdr:colOff>523875</xdr:colOff>
      <xdr:row>20</xdr:row>
      <xdr:rowOff>0</xdr:rowOff>
    </xdr:from>
    <xdr:to>
      <xdr:col>6</xdr:col>
      <xdr:colOff>0</xdr:colOff>
      <xdr:row>20</xdr:row>
      <xdr:rowOff>0</xdr:rowOff>
    </xdr:to>
    <xdr:pic>
      <xdr:nvPicPr>
        <xdr:cNvPr id="213114" name="Picture 7"/>
        <xdr:cNvPicPr>
          <a:picLocks noChangeAspect="1" noChangeArrowheads="1"/>
        </xdr:cNvPicPr>
      </xdr:nvPicPr>
      <xdr:blipFill>
        <a:blip xmlns:r="http://schemas.openxmlformats.org/officeDocument/2006/relationships" r:embed="rId1"/>
        <a:srcRect/>
        <a:stretch>
          <a:fillRect/>
        </a:stretch>
      </xdr:blipFill>
      <xdr:spPr bwMode="auto">
        <a:xfrm>
          <a:off x="8924925" y="4333875"/>
          <a:ext cx="238125" cy="0"/>
        </a:xfrm>
        <a:prstGeom prst="rect">
          <a:avLst/>
        </a:prstGeom>
        <a:noFill/>
        <a:ln w="9525">
          <a:noFill/>
          <a:miter lim="800000"/>
          <a:headEnd/>
          <a:tailEnd/>
        </a:ln>
      </xdr:spPr>
    </xdr:pic>
    <xdr:clientData/>
  </xdr:twoCellAnchor>
  <xdr:twoCellAnchor editAs="oneCell">
    <xdr:from>
      <xdr:col>8</xdr:col>
      <xdr:colOff>561975</xdr:colOff>
      <xdr:row>1</xdr:row>
      <xdr:rowOff>142875</xdr:rowOff>
    </xdr:from>
    <xdr:to>
      <xdr:col>9</xdr:col>
      <xdr:colOff>628650</xdr:colOff>
      <xdr:row>5</xdr:row>
      <xdr:rowOff>28575</xdr:rowOff>
    </xdr:to>
    <xdr:pic>
      <xdr:nvPicPr>
        <xdr:cNvPr id="213115" name="Imagem 7" descr="logo do governo Silval.jpg"/>
        <xdr:cNvPicPr>
          <a:picLocks noChangeAspect="1"/>
        </xdr:cNvPicPr>
      </xdr:nvPicPr>
      <xdr:blipFill>
        <a:blip xmlns:r="http://schemas.openxmlformats.org/officeDocument/2006/relationships" r:embed="rId2" cstate="print"/>
        <a:srcRect l="5669" t="17422" r="5669" b="18764"/>
        <a:stretch>
          <a:fillRect/>
        </a:stretch>
      </xdr:blipFill>
      <xdr:spPr bwMode="auto">
        <a:xfrm>
          <a:off x="11906250" y="342900"/>
          <a:ext cx="1485900" cy="685800"/>
        </a:xfrm>
        <a:prstGeom prst="rect">
          <a:avLst/>
        </a:prstGeom>
        <a:noFill/>
        <a:ln w="9525">
          <a:noFill/>
          <a:miter lim="800000"/>
          <a:headEnd/>
          <a:tailEnd/>
        </a:ln>
      </xdr:spPr>
    </xdr:pic>
    <xdr:clientData/>
  </xdr:twoCellAnchor>
  <xdr:twoCellAnchor>
    <xdr:from>
      <xdr:col>0</xdr:col>
      <xdr:colOff>38100</xdr:colOff>
      <xdr:row>0</xdr:row>
      <xdr:rowOff>38100</xdr:rowOff>
    </xdr:from>
    <xdr:to>
      <xdr:col>0</xdr:col>
      <xdr:colOff>571500</xdr:colOff>
      <xdr:row>3</xdr:row>
      <xdr:rowOff>95250</xdr:rowOff>
    </xdr:to>
    <xdr:pic>
      <xdr:nvPicPr>
        <xdr:cNvPr id="213116" name="Picture 2" descr="BRASAO"/>
        <xdr:cNvPicPr>
          <a:picLocks noChangeAspect="1" noChangeArrowheads="1"/>
        </xdr:cNvPicPr>
      </xdr:nvPicPr>
      <xdr:blipFill>
        <a:blip xmlns:r="http://schemas.openxmlformats.org/officeDocument/2006/relationships" r:embed="rId3" cstate="print"/>
        <a:srcRect/>
        <a:stretch>
          <a:fillRect/>
        </a:stretch>
      </xdr:blipFill>
      <xdr:spPr bwMode="auto">
        <a:xfrm>
          <a:off x="38100" y="38100"/>
          <a:ext cx="533400" cy="657225"/>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5</xdr:col>
      <xdr:colOff>523875</xdr:colOff>
      <xdr:row>20</xdr:row>
      <xdr:rowOff>0</xdr:rowOff>
    </xdr:from>
    <xdr:to>
      <xdr:col>6</xdr:col>
      <xdr:colOff>0</xdr:colOff>
      <xdr:row>20</xdr:row>
      <xdr:rowOff>0</xdr:rowOff>
    </xdr:to>
    <xdr:pic>
      <xdr:nvPicPr>
        <xdr:cNvPr id="214136" name="Picture 1"/>
        <xdr:cNvPicPr>
          <a:picLocks noChangeAspect="1" noChangeArrowheads="1"/>
        </xdr:cNvPicPr>
      </xdr:nvPicPr>
      <xdr:blipFill>
        <a:blip xmlns:r="http://schemas.openxmlformats.org/officeDocument/2006/relationships" r:embed="rId1"/>
        <a:srcRect/>
        <a:stretch>
          <a:fillRect/>
        </a:stretch>
      </xdr:blipFill>
      <xdr:spPr bwMode="auto">
        <a:xfrm>
          <a:off x="8924925" y="4333875"/>
          <a:ext cx="238125" cy="0"/>
        </a:xfrm>
        <a:prstGeom prst="rect">
          <a:avLst/>
        </a:prstGeom>
        <a:noFill/>
        <a:ln w="9525">
          <a:noFill/>
          <a:miter lim="800000"/>
          <a:headEnd/>
          <a:tailEnd/>
        </a:ln>
      </xdr:spPr>
    </xdr:pic>
    <xdr:clientData/>
  </xdr:twoCellAnchor>
  <xdr:twoCellAnchor>
    <xdr:from>
      <xdr:col>7</xdr:col>
      <xdr:colOff>523875</xdr:colOff>
      <xdr:row>20</xdr:row>
      <xdr:rowOff>0</xdr:rowOff>
    </xdr:from>
    <xdr:to>
      <xdr:col>8</xdr:col>
      <xdr:colOff>0</xdr:colOff>
      <xdr:row>20</xdr:row>
      <xdr:rowOff>0</xdr:rowOff>
    </xdr:to>
    <xdr:pic>
      <xdr:nvPicPr>
        <xdr:cNvPr id="214137" name="Picture 5"/>
        <xdr:cNvPicPr>
          <a:picLocks noChangeAspect="1" noChangeArrowheads="1"/>
        </xdr:cNvPicPr>
      </xdr:nvPicPr>
      <xdr:blipFill>
        <a:blip xmlns:r="http://schemas.openxmlformats.org/officeDocument/2006/relationships" r:embed="rId1"/>
        <a:srcRect/>
        <a:stretch>
          <a:fillRect/>
        </a:stretch>
      </xdr:blipFill>
      <xdr:spPr bwMode="auto">
        <a:xfrm>
          <a:off x="11106150" y="4333875"/>
          <a:ext cx="238125" cy="0"/>
        </a:xfrm>
        <a:prstGeom prst="rect">
          <a:avLst/>
        </a:prstGeom>
        <a:noFill/>
        <a:ln w="9525">
          <a:noFill/>
          <a:miter lim="800000"/>
          <a:headEnd/>
          <a:tailEnd/>
        </a:ln>
      </xdr:spPr>
    </xdr:pic>
    <xdr:clientData/>
  </xdr:twoCellAnchor>
  <xdr:twoCellAnchor>
    <xdr:from>
      <xdr:col>9</xdr:col>
      <xdr:colOff>523875</xdr:colOff>
      <xdr:row>20</xdr:row>
      <xdr:rowOff>0</xdr:rowOff>
    </xdr:from>
    <xdr:to>
      <xdr:col>10</xdr:col>
      <xdr:colOff>0</xdr:colOff>
      <xdr:row>20</xdr:row>
      <xdr:rowOff>0</xdr:rowOff>
    </xdr:to>
    <xdr:pic>
      <xdr:nvPicPr>
        <xdr:cNvPr id="214138" name="Picture 7"/>
        <xdr:cNvPicPr>
          <a:picLocks noChangeAspect="1" noChangeArrowheads="1"/>
        </xdr:cNvPicPr>
      </xdr:nvPicPr>
      <xdr:blipFill>
        <a:blip xmlns:r="http://schemas.openxmlformats.org/officeDocument/2006/relationships" r:embed="rId1"/>
        <a:srcRect/>
        <a:stretch>
          <a:fillRect/>
        </a:stretch>
      </xdr:blipFill>
      <xdr:spPr bwMode="auto">
        <a:xfrm>
          <a:off x="13287375" y="4333875"/>
          <a:ext cx="238125" cy="0"/>
        </a:xfrm>
        <a:prstGeom prst="rect">
          <a:avLst/>
        </a:prstGeom>
        <a:noFill/>
        <a:ln w="9525">
          <a:noFill/>
          <a:miter lim="800000"/>
          <a:headEnd/>
          <a:tailEnd/>
        </a:ln>
      </xdr:spPr>
    </xdr:pic>
    <xdr:clientData/>
  </xdr:twoCellAnchor>
  <xdr:twoCellAnchor editAs="oneCell">
    <xdr:from>
      <xdr:col>8</xdr:col>
      <xdr:colOff>609600</xdr:colOff>
      <xdr:row>1</xdr:row>
      <xdr:rowOff>161925</xdr:rowOff>
    </xdr:from>
    <xdr:to>
      <xdr:col>9</xdr:col>
      <xdr:colOff>676275</xdr:colOff>
      <xdr:row>5</xdr:row>
      <xdr:rowOff>47625</xdr:rowOff>
    </xdr:to>
    <xdr:pic>
      <xdr:nvPicPr>
        <xdr:cNvPr id="214139" name="Imagem 7" descr="logo do governo Silval.jpg"/>
        <xdr:cNvPicPr>
          <a:picLocks noChangeAspect="1"/>
        </xdr:cNvPicPr>
      </xdr:nvPicPr>
      <xdr:blipFill>
        <a:blip xmlns:r="http://schemas.openxmlformats.org/officeDocument/2006/relationships" r:embed="rId2" cstate="print"/>
        <a:srcRect l="5669" t="17422" r="5669" b="18764"/>
        <a:stretch>
          <a:fillRect/>
        </a:stretch>
      </xdr:blipFill>
      <xdr:spPr bwMode="auto">
        <a:xfrm>
          <a:off x="11953875" y="361950"/>
          <a:ext cx="1485900" cy="685800"/>
        </a:xfrm>
        <a:prstGeom prst="rect">
          <a:avLst/>
        </a:prstGeom>
        <a:noFill/>
        <a:ln w="9525">
          <a:noFill/>
          <a:miter lim="800000"/>
          <a:headEnd/>
          <a:tailEnd/>
        </a:ln>
      </xdr:spPr>
    </xdr:pic>
    <xdr:clientData/>
  </xdr:twoCellAnchor>
  <xdr:twoCellAnchor>
    <xdr:from>
      <xdr:col>0</xdr:col>
      <xdr:colOff>38100</xdr:colOff>
      <xdr:row>0</xdr:row>
      <xdr:rowOff>38100</xdr:rowOff>
    </xdr:from>
    <xdr:to>
      <xdr:col>0</xdr:col>
      <xdr:colOff>571500</xdr:colOff>
      <xdr:row>3</xdr:row>
      <xdr:rowOff>104775</xdr:rowOff>
    </xdr:to>
    <xdr:pic>
      <xdr:nvPicPr>
        <xdr:cNvPr id="214140" name="Picture 2" descr="BRASAO"/>
        <xdr:cNvPicPr>
          <a:picLocks noChangeAspect="1" noChangeArrowheads="1"/>
        </xdr:cNvPicPr>
      </xdr:nvPicPr>
      <xdr:blipFill>
        <a:blip xmlns:r="http://schemas.openxmlformats.org/officeDocument/2006/relationships" r:embed="rId3" cstate="print"/>
        <a:srcRect/>
        <a:stretch>
          <a:fillRect/>
        </a:stretch>
      </xdr:blipFill>
      <xdr:spPr bwMode="auto">
        <a:xfrm>
          <a:off x="38100" y="38100"/>
          <a:ext cx="533400" cy="666750"/>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9525</xdr:colOff>
      <xdr:row>0</xdr:row>
      <xdr:rowOff>47625</xdr:rowOff>
    </xdr:from>
    <xdr:to>
      <xdr:col>0</xdr:col>
      <xdr:colOff>552450</xdr:colOff>
      <xdr:row>3</xdr:row>
      <xdr:rowOff>114300</xdr:rowOff>
    </xdr:to>
    <xdr:pic>
      <xdr:nvPicPr>
        <xdr:cNvPr id="215160" name="Picture 2" descr="BRASAO"/>
        <xdr:cNvPicPr>
          <a:picLocks noChangeAspect="1" noChangeArrowheads="1"/>
        </xdr:cNvPicPr>
      </xdr:nvPicPr>
      <xdr:blipFill>
        <a:blip xmlns:r="http://schemas.openxmlformats.org/officeDocument/2006/relationships" r:embed="rId1" cstate="print"/>
        <a:srcRect/>
        <a:stretch>
          <a:fillRect/>
        </a:stretch>
      </xdr:blipFill>
      <xdr:spPr bwMode="auto">
        <a:xfrm>
          <a:off x="9525" y="47625"/>
          <a:ext cx="542925" cy="666750"/>
        </a:xfrm>
        <a:prstGeom prst="rect">
          <a:avLst/>
        </a:prstGeom>
        <a:noFill/>
        <a:ln w="9525">
          <a:noFill/>
          <a:miter lim="800000"/>
          <a:headEnd/>
          <a:tailEnd/>
        </a:ln>
      </xdr:spPr>
    </xdr:pic>
    <xdr:clientData/>
  </xdr:twoCellAnchor>
  <xdr:twoCellAnchor>
    <xdr:from>
      <xdr:col>7</xdr:col>
      <xdr:colOff>523875</xdr:colOff>
      <xdr:row>20</xdr:row>
      <xdr:rowOff>0</xdr:rowOff>
    </xdr:from>
    <xdr:to>
      <xdr:col>8</xdr:col>
      <xdr:colOff>0</xdr:colOff>
      <xdr:row>20</xdr:row>
      <xdr:rowOff>0</xdr:rowOff>
    </xdr:to>
    <xdr:pic>
      <xdr:nvPicPr>
        <xdr:cNvPr id="215161" name="Picture 5"/>
        <xdr:cNvPicPr>
          <a:picLocks noChangeAspect="1" noChangeArrowheads="1"/>
        </xdr:cNvPicPr>
      </xdr:nvPicPr>
      <xdr:blipFill>
        <a:blip xmlns:r="http://schemas.openxmlformats.org/officeDocument/2006/relationships" r:embed="rId2"/>
        <a:srcRect/>
        <a:stretch>
          <a:fillRect/>
        </a:stretch>
      </xdr:blipFill>
      <xdr:spPr bwMode="auto">
        <a:xfrm>
          <a:off x="12611100" y="4333875"/>
          <a:ext cx="238125" cy="0"/>
        </a:xfrm>
        <a:prstGeom prst="rect">
          <a:avLst/>
        </a:prstGeom>
        <a:noFill/>
        <a:ln w="9525">
          <a:noFill/>
          <a:miter lim="800000"/>
          <a:headEnd/>
          <a:tailEnd/>
        </a:ln>
      </xdr:spPr>
    </xdr:pic>
    <xdr:clientData/>
  </xdr:twoCellAnchor>
  <xdr:twoCellAnchor>
    <xdr:from>
      <xdr:col>9</xdr:col>
      <xdr:colOff>523875</xdr:colOff>
      <xdr:row>20</xdr:row>
      <xdr:rowOff>0</xdr:rowOff>
    </xdr:from>
    <xdr:to>
      <xdr:col>10</xdr:col>
      <xdr:colOff>0</xdr:colOff>
      <xdr:row>20</xdr:row>
      <xdr:rowOff>0</xdr:rowOff>
    </xdr:to>
    <xdr:pic>
      <xdr:nvPicPr>
        <xdr:cNvPr id="215162" name="Picture 7"/>
        <xdr:cNvPicPr>
          <a:picLocks noChangeAspect="1" noChangeArrowheads="1"/>
        </xdr:cNvPicPr>
      </xdr:nvPicPr>
      <xdr:blipFill>
        <a:blip xmlns:r="http://schemas.openxmlformats.org/officeDocument/2006/relationships" r:embed="rId2"/>
        <a:srcRect/>
        <a:stretch>
          <a:fillRect/>
        </a:stretch>
      </xdr:blipFill>
      <xdr:spPr bwMode="auto">
        <a:xfrm>
          <a:off x="14792325" y="4333875"/>
          <a:ext cx="361950" cy="0"/>
        </a:xfrm>
        <a:prstGeom prst="rect">
          <a:avLst/>
        </a:prstGeom>
        <a:noFill/>
        <a:ln w="9525">
          <a:noFill/>
          <a:miter lim="800000"/>
          <a:headEnd/>
          <a:tailEnd/>
        </a:ln>
      </xdr:spPr>
    </xdr:pic>
    <xdr:clientData/>
  </xdr:twoCellAnchor>
  <xdr:twoCellAnchor>
    <xdr:from>
      <xdr:col>5</xdr:col>
      <xdr:colOff>523875</xdr:colOff>
      <xdr:row>20</xdr:row>
      <xdr:rowOff>0</xdr:rowOff>
    </xdr:from>
    <xdr:to>
      <xdr:col>6</xdr:col>
      <xdr:colOff>0</xdr:colOff>
      <xdr:row>20</xdr:row>
      <xdr:rowOff>0</xdr:rowOff>
    </xdr:to>
    <xdr:pic>
      <xdr:nvPicPr>
        <xdr:cNvPr id="215163" name="Picture 8"/>
        <xdr:cNvPicPr>
          <a:picLocks noChangeAspect="1" noChangeArrowheads="1"/>
        </xdr:cNvPicPr>
      </xdr:nvPicPr>
      <xdr:blipFill>
        <a:blip xmlns:r="http://schemas.openxmlformats.org/officeDocument/2006/relationships" r:embed="rId2"/>
        <a:srcRect/>
        <a:stretch>
          <a:fillRect/>
        </a:stretch>
      </xdr:blipFill>
      <xdr:spPr bwMode="auto">
        <a:xfrm>
          <a:off x="10429875" y="4333875"/>
          <a:ext cx="238125" cy="0"/>
        </a:xfrm>
        <a:prstGeom prst="rect">
          <a:avLst/>
        </a:prstGeom>
        <a:noFill/>
        <a:ln w="9525">
          <a:noFill/>
          <a:miter lim="800000"/>
          <a:headEnd/>
          <a:tailEnd/>
        </a:ln>
      </xdr:spPr>
    </xdr:pic>
    <xdr:clientData/>
  </xdr:twoCellAnchor>
  <xdr:twoCellAnchor editAs="oneCell">
    <xdr:from>
      <xdr:col>6</xdr:col>
      <xdr:colOff>247650</xdr:colOff>
      <xdr:row>1</xdr:row>
      <xdr:rowOff>38100</xdr:rowOff>
    </xdr:from>
    <xdr:to>
      <xdr:col>7</xdr:col>
      <xdr:colOff>219075</xdr:colOff>
      <xdr:row>4</xdr:row>
      <xdr:rowOff>76200</xdr:rowOff>
    </xdr:to>
    <xdr:pic>
      <xdr:nvPicPr>
        <xdr:cNvPr id="215164" name="Imagem 7" descr="logo do governo Silval.jpg"/>
        <xdr:cNvPicPr>
          <a:picLocks noChangeAspect="1"/>
        </xdr:cNvPicPr>
      </xdr:nvPicPr>
      <xdr:blipFill>
        <a:blip xmlns:r="http://schemas.openxmlformats.org/officeDocument/2006/relationships" r:embed="rId3" cstate="print"/>
        <a:srcRect l="5669" t="17422" r="5669" b="18764"/>
        <a:stretch>
          <a:fillRect/>
        </a:stretch>
      </xdr:blipFill>
      <xdr:spPr bwMode="auto">
        <a:xfrm>
          <a:off x="10915650" y="238125"/>
          <a:ext cx="1390650" cy="638175"/>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71438</xdr:colOff>
      <xdr:row>0</xdr:row>
      <xdr:rowOff>83343</xdr:rowOff>
    </xdr:from>
    <xdr:to>
      <xdr:col>3</xdr:col>
      <xdr:colOff>95251</xdr:colOff>
      <xdr:row>3</xdr:row>
      <xdr:rowOff>230520</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7358063" y="83343"/>
          <a:ext cx="2047875" cy="825833"/>
        </a:xfrm>
        <a:prstGeom prst="rect">
          <a:avLst/>
        </a:prstGeom>
      </xdr:spPr>
    </xdr:pic>
    <xdr:clientData/>
  </xdr:twoCellAnchor>
  <xdr:twoCellAnchor>
    <xdr:from>
      <xdr:col>11</xdr:col>
      <xdr:colOff>523875</xdr:colOff>
      <xdr:row>11</xdr:row>
      <xdr:rowOff>0</xdr:rowOff>
    </xdr:from>
    <xdr:to>
      <xdr:col>12</xdr:col>
      <xdr:colOff>0</xdr:colOff>
      <xdr:row>11</xdr:row>
      <xdr:rowOff>0</xdr:rowOff>
    </xdr:to>
    <xdr:pic>
      <xdr:nvPicPr>
        <xdr:cNvPr id="4"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1106150" y="4333875"/>
          <a:ext cx="23812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13</xdr:col>
      <xdr:colOff>523875</xdr:colOff>
      <xdr:row>11</xdr:row>
      <xdr:rowOff>0</xdr:rowOff>
    </xdr:from>
    <xdr:to>
      <xdr:col>14</xdr:col>
      <xdr:colOff>0</xdr:colOff>
      <xdr:row>11</xdr:row>
      <xdr:rowOff>0</xdr:rowOff>
    </xdr:to>
    <xdr:pic>
      <xdr:nvPicPr>
        <xdr:cNvPr id="5" name="Picture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3287375" y="4333875"/>
          <a:ext cx="23812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523875</xdr:colOff>
      <xdr:row>11</xdr:row>
      <xdr:rowOff>0</xdr:rowOff>
    </xdr:from>
    <xdr:to>
      <xdr:col>10</xdr:col>
      <xdr:colOff>0</xdr:colOff>
      <xdr:row>11</xdr:row>
      <xdr:rowOff>0</xdr:rowOff>
    </xdr:to>
    <xdr:pic>
      <xdr:nvPicPr>
        <xdr:cNvPr id="6" name="Picture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8924925" y="4333875"/>
          <a:ext cx="238125" cy="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4216400</xdr:colOff>
      <xdr:row>0</xdr:row>
      <xdr:rowOff>25400</xdr:rowOff>
    </xdr:from>
    <xdr:to>
      <xdr:col>2</xdr:col>
      <xdr:colOff>5968303</xdr:colOff>
      <xdr:row>3</xdr:row>
      <xdr:rowOff>46078</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6159500" y="25400"/>
          <a:ext cx="1751903" cy="70647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25400</xdr:colOff>
      <xdr:row>1</xdr:row>
      <xdr:rowOff>12700</xdr:rowOff>
    </xdr:from>
    <xdr:to>
      <xdr:col>1</xdr:col>
      <xdr:colOff>2103943</xdr:colOff>
      <xdr:row>3</xdr:row>
      <xdr:rowOff>266700</xdr:rowOff>
    </xdr:to>
    <xdr:pic>
      <xdr:nvPicPr>
        <xdr:cNvPr id="4"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469900" y="177800"/>
          <a:ext cx="2078543" cy="8382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6</xdr:col>
      <xdr:colOff>381000</xdr:colOff>
      <xdr:row>0</xdr:row>
      <xdr:rowOff>152400</xdr:rowOff>
    </xdr:from>
    <xdr:to>
      <xdr:col>12</xdr:col>
      <xdr:colOff>329503</xdr:colOff>
      <xdr:row>3</xdr:row>
      <xdr:rowOff>173078</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0096500" y="152400"/>
          <a:ext cx="1751903" cy="706478"/>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63500</xdr:colOff>
      <xdr:row>0</xdr:row>
      <xdr:rowOff>139700</xdr:rowOff>
    </xdr:from>
    <xdr:to>
      <xdr:col>1</xdr:col>
      <xdr:colOff>2094803</xdr:colOff>
      <xdr:row>3</xdr:row>
      <xdr:rowOff>209550</xdr:rowOff>
    </xdr:to>
    <xdr:pic>
      <xdr:nvPicPr>
        <xdr:cNvPr id="4"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508000" y="139700"/>
          <a:ext cx="2031303"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523875</xdr:colOff>
      <xdr:row>20</xdr:row>
      <xdr:rowOff>0</xdr:rowOff>
    </xdr:from>
    <xdr:to>
      <xdr:col>6</xdr:col>
      <xdr:colOff>0</xdr:colOff>
      <xdr:row>20</xdr:row>
      <xdr:rowOff>0</xdr:rowOff>
    </xdr:to>
    <xdr:pic>
      <xdr:nvPicPr>
        <xdr:cNvPr id="193656" name="Picture 1"/>
        <xdr:cNvPicPr>
          <a:picLocks noChangeAspect="1" noChangeArrowheads="1"/>
        </xdr:cNvPicPr>
      </xdr:nvPicPr>
      <xdr:blipFill>
        <a:blip xmlns:r="http://schemas.openxmlformats.org/officeDocument/2006/relationships" r:embed="rId1"/>
        <a:srcRect/>
        <a:stretch>
          <a:fillRect/>
        </a:stretch>
      </xdr:blipFill>
      <xdr:spPr bwMode="auto">
        <a:xfrm>
          <a:off x="8924925" y="4333875"/>
          <a:ext cx="238125" cy="0"/>
        </a:xfrm>
        <a:prstGeom prst="rect">
          <a:avLst/>
        </a:prstGeom>
        <a:noFill/>
        <a:ln w="9525">
          <a:noFill/>
          <a:miter lim="800000"/>
          <a:headEnd/>
          <a:tailEnd/>
        </a:ln>
      </xdr:spPr>
    </xdr:pic>
    <xdr:clientData/>
  </xdr:twoCellAnchor>
  <xdr:twoCellAnchor>
    <xdr:from>
      <xdr:col>7</xdr:col>
      <xdr:colOff>523875</xdr:colOff>
      <xdr:row>20</xdr:row>
      <xdr:rowOff>0</xdr:rowOff>
    </xdr:from>
    <xdr:to>
      <xdr:col>8</xdr:col>
      <xdr:colOff>0</xdr:colOff>
      <xdr:row>20</xdr:row>
      <xdr:rowOff>0</xdr:rowOff>
    </xdr:to>
    <xdr:pic>
      <xdr:nvPicPr>
        <xdr:cNvPr id="193657" name="Picture 5"/>
        <xdr:cNvPicPr>
          <a:picLocks noChangeAspect="1" noChangeArrowheads="1"/>
        </xdr:cNvPicPr>
      </xdr:nvPicPr>
      <xdr:blipFill>
        <a:blip xmlns:r="http://schemas.openxmlformats.org/officeDocument/2006/relationships" r:embed="rId1"/>
        <a:srcRect/>
        <a:stretch>
          <a:fillRect/>
        </a:stretch>
      </xdr:blipFill>
      <xdr:spPr bwMode="auto">
        <a:xfrm>
          <a:off x="11106150" y="4333875"/>
          <a:ext cx="238125" cy="0"/>
        </a:xfrm>
        <a:prstGeom prst="rect">
          <a:avLst/>
        </a:prstGeom>
        <a:noFill/>
        <a:ln w="9525">
          <a:noFill/>
          <a:miter lim="800000"/>
          <a:headEnd/>
          <a:tailEnd/>
        </a:ln>
      </xdr:spPr>
    </xdr:pic>
    <xdr:clientData/>
  </xdr:twoCellAnchor>
  <xdr:twoCellAnchor>
    <xdr:from>
      <xdr:col>9</xdr:col>
      <xdr:colOff>523875</xdr:colOff>
      <xdr:row>20</xdr:row>
      <xdr:rowOff>0</xdr:rowOff>
    </xdr:from>
    <xdr:to>
      <xdr:col>10</xdr:col>
      <xdr:colOff>0</xdr:colOff>
      <xdr:row>20</xdr:row>
      <xdr:rowOff>0</xdr:rowOff>
    </xdr:to>
    <xdr:pic>
      <xdr:nvPicPr>
        <xdr:cNvPr id="193658" name="Picture 6"/>
        <xdr:cNvPicPr>
          <a:picLocks noChangeAspect="1" noChangeArrowheads="1"/>
        </xdr:cNvPicPr>
      </xdr:nvPicPr>
      <xdr:blipFill>
        <a:blip xmlns:r="http://schemas.openxmlformats.org/officeDocument/2006/relationships" r:embed="rId1"/>
        <a:srcRect/>
        <a:stretch>
          <a:fillRect/>
        </a:stretch>
      </xdr:blipFill>
      <xdr:spPr bwMode="auto">
        <a:xfrm>
          <a:off x="13287375" y="4333875"/>
          <a:ext cx="238125" cy="0"/>
        </a:xfrm>
        <a:prstGeom prst="rect">
          <a:avLst/>
        </a:prstGeom>
        <a:noFill/>
        <a:ln w="9525">
          <a:noFill/>
          <a:miter lim="800000"/>
          <a:headEnd/>
          <a:tailEnd/>
        </a:ln>
      </xdr:spPr>
    </xdr:pic>
    <xdr:clientData/>
  </xdr:twoCellAnchor>
  <xdr:twoCellAnchor>
    <xdr:from>
      <xdr:col>0</xdr:col>
      <xdr:colOff>28575</xdr:colOff>
      <xdr:row>0</xdr:row>
      <xdr:rowOff>47625</xdr:rowOff>
    </xdr:from>
    <xdr:to>
      <xdr:col>0</xdr:col>
      <xdr:colOff>561975</xdr:colOff>
      <xdr:row>3</xdr:row>
      <xdr:rowOff>104775</xdr:rowOff>
    </xdr:to>
    <xdr:pic>
      <xdr:nvPicPr>
        <xdr:cNvPr id="193659" name="Picture 2" descr="BRASAO"/>
        <xdr:cNvPicPr>
          <a:picLocks noChangeAspect="1" noChangeArrowheads="1"/>
        </xdr:cNvPicPr>
      </xdr:nvPicPr>
      <xdr:blipFill>
        <a:blip xmlns:r="http://schemas.openxmlformats.org/officeDocument/2006/relationships" r:embed="rId2" cstate="print"/>
        <a:srcRect/>
        <a:stretch>
          <a:fillRect/>
        </a:stretch>
      </xdr:blipFill>
      <xdr:spPr bwMode="auto">
        <a:xfrm>
          <a:off x="28575" y="47625"/>
          <a:ext cx="533400" cy="657225"/>
        </a:xfrm>
        <a:prstGeom prst="rect">
          <a:avLst/>
        </a:prstGeom>
        <a:noFill/>
        <a:ln w="9525">
          <a:noFill/>
          <a:miter lim="800000"/>
          <a:headEnd/>
          <a:tailEnd/>
        </a:ln>
      </xdr:spPr>
    </xdr:pic>
    <xdr:clientData/>
  </xdr:twoCellAnchor>
  <xdr:twoCellAnchor editAs="oneCell">
    <xdr:from>
      <xdr:col>8</xdr:col>
      <xdr:colOff>561975</xdr:colOff>
      <xdr:row>1</xdr:row>
      <xdr:rowOff>95250</xdr:rowOff>
    </xdr:from>
    <xdr:to>
      <xdr:col>9</xdr:col>
      <xdr:colOff>628650</xdr:colOff>
      <xdr:row>4</xdr:row>
      <xdr:rowOff>190500</xdr:rowOff>
    </xdr:to>
    <xdr:pic>
      <xdr:nvPicPr>
        <xdr:cNvPr id="193660" name="Imagem 7" descr="logo do governo Silval.jpg"/>
        <xdr:cNvPicPr>
          <a:picLocks noChangeAspect="1"/>
        </xdr:cNvPicPr>
      </xdr:nvPicPr>
      <xdr:blipFill>
        <a:blip xmlns:r="http://schemas.openxmlformats.org/officeDocument/2006/relationships" r:embed="rId3" cstate="print"/>
        <a:srcRect l="5669" t="17422" r="5669" b="18764"/>
        <a:stretch>
          <a:fillRect/>
        </a:stretch>
      </xdr:blipFill>
      <xdr:spPr bwMode="auto">
        <a:xfrm>
          <a:off x="11906250" y="295275"/>
          <a:ext cx="1485900" cy="695325"/>
        </a:xfrm>
        <a:prstGeom prst="rect">
          <a:avLst/>
        </a:prstGeom>
        <a:noFill/>
        <a:ln w="9525">
          <a:noFill/>
          <a:miter lim="800000"/>
          <a:headEnd/>
          <a:tailEnd/>
        </a:ln>
      </xdr:spPr>
    </xdr:pic>
    <xdr:clientData/>
  </xdr:twoCellAnchor>
</xdr:wsDr>
</file>

<file path=xl/drawings/drawing30.xml><?xml version="1.0" encoding="utf-8"?>
<xdr:wsDr xmlns:xdr="http://schemas.openxmlformats.org/drawingml/2006/spreadsheetDrawing" xmlns:a="http://schemas.openxmlformats.org/drawingml/2006/main">
  <xdr:oneCellAnchor>
    <xdr:from>
      <xdr:col>2</xdr:col>
      <xdr:colOff>1685925</xdr:colOff>
      <xdr:row>0</xdr:row>
      <xdr:rowOff>47625</xdr:rowOff>
    </xdr:from>
    <xdr:ext cx="2162175" cy="827499"/>
    <xdr:pic>
      <xdr:nvPicPr>
        <xdr:cNvPr id="3"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6010275" y="47625"/>
          <a:ext cx="2162175" cy="82749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1</xdr:col>
      <xdr:colOff>76200</xdr:colOff>
      <xdr:row>0</xdr:row>
      <xdr:rowOff>123825</xdr:rowOff>
    </xdr:from>
    <xdr:ext cx="933450" cy="942975"/>
    <xdr:pic>
      <xdr:nvPicPr>
        <xdr:cNvPr id="4" name="Imagem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685800" y="123825"/>
          <a:ext cx="933450" cy="9429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7</xdr:col>
      <xdr:colOff>523875</xdr:colOff>
      <xdr:row>20</xdr:row>
      <xdr:rowOff>0</xdr:rowOff>
    </xdr:from>
    <xdr:to>
      <xdr:col>8</xdr:col>
      <xdr:colOff>0</xdr:colOff>
      <xdr:row>20</xdr:row>
      <xdr:rowOff>0</xdr:rowOff>
    </xdr:to>
    <xdr:pic>
      <xdr:nvPicPr>
        <xdr:cNvPr id="194680" name="Picture 5"/>
        <xdr:cNvPicPr>
          <a:picLocks noChangeAspect="1" noChangeArrowheads="1"/>
        </xdr:cNvPicPr>
      </xdr:nvPicPr>
      <xdr:blipFill>
        <a:blip xmlns:r="http://schemas.openxmlformats.org/officeDocument/2006/relationships" r:embed="rId1"/>
        <a:srcRect/>
        <a:stretch>
          <a:fillRect/>
        </a:stretch>
      </xdr:blipFill>
      <xdr:spPr bwMode="auto">
        <a:xfrm>
          <a:off x="11106150" y="4333875"/>
          <a:ext cx="238125" cy="0"/>
        </a:xfrm>
        <a:prstGeom prst="rect">
          <a:avLst/>
        </a:prstGeom>
        <a:noFill/>
        <a:ln w="9525">
          <a:noFill/>
          <a:miter lim="800000"/>
          <a:headEnd/>
          <a:tailEnd/>
        </a:ln>
      </xdr:spPr>
    </xdr:pic>
    <xdr:clientData/>
  </xdr:twoCellAnchor>
  <xdr:twoCellAnchor>
    <xdr:from>
      <xdr:col>9</xdr:col>
      <xdr:colOff>523875</xdr:colOff>
      <xdr:row>20</xdr:row>
      <xdr:rowOff>0</xdr:rowOff>
    </xdr:from>
    <xdr:to>
      <xdr:col>10</xdr:col>
      <xdr:colOff>0</xdr:colOff>
      <xdr:row>20</xdr:row>
      <xdr:rowOff>0</xdr:rowOff>
    </xdr:to>
    <xdr:pic>
      <xdr:nvPicPr>
        <xdr:cNvPr id="194681" name="Picture 6"/>
        <xdr:cNvPicPr>
          <a:picLocks noChangeAspect="1" noChangeArrowheads="1"/>
        </xdr:cNvPicPr>
      </xdr:nvPicPr>
      <xdr:blipFill>
        <a:blip xmlns:r="http://schemas.openxmlformats.org/officeDocument/2006/relationships" r:embed="rId1"/>
        <a:srcRect/>
        <a:stretch>
          <a:fillRect/>
        </a:stretch>
      </xdr:blipFill>
      <xdr:spPr bwMode="auto">
        <a:xfrm>
          <a:off x="13287375" y="4333875"/>
          <a:ext cx="238125" cy="0"/>
        </a:xfrm>
        <a:prstGeom prst="rect">
          <a:avLst/>
        </a:prstGeom>
        <a:noFill/>
        <a:ln w="9525">
          <a:noFill/>
          <a:miter lim="800000"/>
          <a:headEnd/>
          <a:tailEnd/>
        </a:ln>
      </xdr:spPr>
    </xdr:pic>
    <xdr:clientData/>
  </xdr:twoCellAnchor>
  <xdr:twoCellAnchor>
    <xdr:from>
      <xdr:col>5</xdr:col>
      <xdr:colOff>523875</xdr:colOff>
      <xdr:row>20</xdr:row>
      <xdr:rowOff>0</xdr:rowOff>
    </xdr:from>
    <xdr:to>
      <xdr:col>6</xdr:col>
      <xdr:colOff>0</xdr:colOff>
      <xdr:row>20</xdr:row>
      <xdr:rowOff>0</xdr:rowOff>
    </xdr:to>
    <xdr:pic>
      <xdr:nvPicPr>
        <xdr:cNvPr id="194682" name="Picture 7"/>
        <xdr:cNvPicPr>
          <a:picLocks noChangeAspect="1" noChangeArrowheads="1"/>
        </xdr:cNvPicPr>
      </xdr:nvPicPr>
      <xdr:blipFill>
        <a:blip xmlns:r="http://schemas.openxmlformats.org/officeDocument/2006/relationships" r:embed="rId1"/>
        <a:srcRect/>
        <a:stretch>
          <a:fillRect/>
        </a:stretch>
      </xdr:blipFill>
      <xdr:spPr bwMode="auto">
        <a:xfrm>
          <a:off x="8924925" y="4333875"/>
          <a:ext cx="238125" cy="0"/>
        </a:xfrm>
        <a:prstGeom prst="rect">
          <a:avLst/>
        </a:prstGeom>
        <a:noFill/>
        <a:ln w="9525">
          <a:noFill/>
          <a:miter lim="800000"/>
          <a:headEnd/>
          <a:tailEnd/>
        </a:ln>
      </xdr:spPr>
    </xdr:pic>
    <xdr:clientData/>
  </xdr:twoCellAnchor>
  <xdr:twoCellAnchor editAs="oneCell">
    <xdr:from>
      <xdr:col>8</xdr:col>
      <xdr:colOff>571500</xdr:colOff>
      <xdr:row>1</xdr:row>
      <xdr:rowOff>95250</xdr:rowOff>
    </xdr:from>
    <xdr:to>
      <xdr:col>9</xdr:col>
      <xdr:colOff>638175</xdr:colOff>
      <xdr:row>4</xdr:row>
      <xdr:rowOff>190500</xdr:rowOff>
    </xdr:to>
    <xdr:pic>
      <xdr:nvPicPr>
        <xdr:cNvPr id="194683" name="Imagem 7" descr="logo do governo Silval.jpg"/>
        <xdr:cNvPicPr>
          <a:picLocks noChangeAspect="1"/>
        </xdr:cNvPicPr>
      </xdr:nvPicPr>
      <xdr:blipFill>
        <a:blip xmlns:r="http://schemas.openxmlformats.org/officeDocument/2006/relationships" r:embed="rId2" cstate="print"/>
        <a:srcRect l="5669" t="17422" r="5669" b="18764"/>
        <a:stretch>
          <a:fillRect/>
        </a:stretch>
      </xdr:blipFill>
      <xdr:spPr bwMode="auto">
        <a:xfrm>
          <a:off x="11915775" y="295275"/>
          <a:ext cx="1485900" cy="695325"/>
        </a:xfrm>
        <a:prstGeom prst="rect">
          <a:avLst/>
        </a:prstGeom>
        <a:noFill/>
        <a:ln w="9525">
          <a:noFill/>
          <a:miter lim="800000"/>
          <a:headEnd/>
          <a:tailEnd/>
        </a:ln>
      </xdr:spPr>
    </xdr:pic>
    <xdr:clientData/>
  </xdr:twoCellAnchor>
  <xdr:twoCellAnchor>
    <xdr:from>
      <xdr:col>0</xdr:col>
      <xdr:colOff>66675</xdr:colOff>
      <xdr:row>0</xdr:row>
      <xdr:rowOff>38100</xdr:rowOff>
    </xdr:from>
    <xdr:to>
      <xdr:col>0</xdr:col>
      <xdr:colOff>600075</xdr:colOff>
      <xdr:row>3</xdr:row>
      <xdr:rowOff>104775</xdr:rowOff>
    </xdr:to>
    <xdr:pic>
      <xdr:nvPicPr>
        <xdr:cNvPr id="194684" name="Picture 2" descr="BRASAO"/>
        <xdr:cNvPicPr>
          <a:picLocks noChangeAspect="1" noChangeArrowheads="1"/>
        </xdr:cNvPicPr>
      </xdr:nvPicPr>
      <xdr:blipFill>
        <a:blip xmlns:r="http://schemas.openxmlformats.org/officeDocument/2006/relationships" r:embed="rId3" cstate="print"/>
        <a:srcRect/>
        <a:stretch>
          <a:fillRect/>
        </a:stretch>
      </xdr:blipFill>
      <xdr:spPr bwMode="auto">
        <a:xfrm>
          <a:off x="66675" y="38100"/>
          <a:ext cx="533400" cy="6667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523875</xdr:colOff>
      <xdr:row>20</xdr:row>
      <xdr:rowOff>0</xdr:rowOff>
    </xdr:from>
    <xdr:to>
      <xdr:col>6</xdr:col>
      <xdr:colOff>0</xdr:colOff>
      <xdr:row>20</xdr:row>
      <xdr:rowOff>0</xdr:rowOff>
    </xdr:to>
    <xdr:pic>
      <xdr:nvPicPr>
        <xdr:cNvPr id="195704" name="Picture 1"/>
        <xdr:cNvPicPr>
          <a:picLocks noChangeAspect="1" noChangeArrowheads="1"/>
        </xdr:cNvPicPr>
      </xdr:nvPicPr>
      <xdr:blipFill>
        <a:blip xmlns:r="http://schemas.openxmlformats.org/officeDocument/2006/relationships" r:embed="rId1"/>
        <a:srcRect/>
        <a:stretch>
          <a:fillRect/>
        </a:stretch>
      </xdr:blipFill>
      <xdr:spPr bwMode="auto">
        <a:xfrm>
          <a:off x="8924925" y="4333875"/>
          <a:ext cx="238125" cy="0"/>
        </a:xfrm>
        <a:prstGeom prst="rect">
          <a:avLst/>
        </a:prstGeom>
        <a:noFill/>
        <a:ln w="9525">
          <a:noFill/>
          <a:miter lim="800000"/>
          <a:headEnd/>
          <a:tailEnd/>
        </a:ln>
      </xdr:spPr>
    </xdr:pic>
    <xdr:clientData/>
  </xdr:twoCellAnchor>
  <xdr:twoCellAnchor>
    <xdr:from>
      <xdr:col>7</xdr:col>
      <xdr:colOff>523875</xdr:colOff>
      <xdr:row>20</xdr:row>
      <xdr:rowOff>0</xdr:rowOff>
    </xdr:from>
    <xdr:to>
      <xdr:col>8</xdr:col>
      <xdr:colOff>0</xdr:colOff>
      <xdr:row>20</xdr:row>
      <xdr:rowOff>0</xdr:rowOff>
    </xdr:to>
    <xdr:pic>
      <xdr:nvPicPr>
        <xdr:cNvPr id="195705" name="Picture 5"/>
        <xdr:cNvPicPr>
          <a:picLocks noChangeAspect="1" noChangeArrowheads="1"/>
        </xdr:cNvPicPr>
      </xdr:nvPicPr>
      <xdr:blipFill>
        <a:blip xmlns:r="http://schemas.openxmlformats.org/officeDocument/2006/relationships" r:embed="rId1"/>
        <a:srcRect/>
        <a:stretch>
          <a:fillRect/>
        </a:stretch>
      </xdr:blipFill>
      <xdr:spPr bwMode="auto">
        <a:xfrm>
          <a:off x="11106150" y="4333875"/>
          <a:ext cx="238125" cy="0"/>
        </a:xfrm>
        <a:prstGeom prst="rect">
          <a:avLst/>
        </a:prstGeom>
        <a:noFill/>
        <a:ln w="9525">
          <a:noFill/>
          <a:miter lim="800000"/>
          <a:headEnd/>
          <a:tailEnd/>
        </a:ln>
      </xdr:spPr>
    </xdr:pic>
    <xdr:clientData/>
  </xdr:twoCellAnchor>
  <xdr:twoCellAnchor>
    <xdr:from>
      <xdr:col>9</xdr:col>
      <xdr:colOff>523875</xdr:colOff>
      <xdr:row>20</xdr:row>
      <xdr:rowOff>0</xdr:rowOff>
    </xdr:from>
    <xdr:to>
      <xdr:col>10</xdr:col>
      <xdr:colOff>0</xdr:colOff>
      <xdr:row>20</xdr:row>
      <xdr:rowOff>0</xdr:rowOff>
    </xdr:to>
    <xdr:pic>
      <xdr:nvPicPr>
        <xdr:cNvPr id="195706" name="Picture 6"/>
        <xdr:cNvPicPr>
          <a:picLocks noChangeAspect="1" noChangeArrowheads="1"/>
        </xdr:cNvPicPr>
      </xdr:nvPicPr>
      <xdr:blipFill>
        <a:blip xmlns:r="http://schemas.openxmlformats.org/officeDocument/2006/relationships" r:embed="rId1"/>
        <a:srcRect/>
        <a:stretch>
          <a:fillRect/>
        </a:stretch>
      </xdr:blipFill>
      <xdr:spPr bwMode="auto">
        <a:xfrm>
          <a:off x="13287375" y="4333875"/>
          <a:ext cx="238125" cy="0"/>
        </a:xfrm>
        <a:prstGeom prst="rect">
          <a:avLst/>
        </a:prstGeom>
        <a:noFill/>
        <a:ln w="9525">
          <a:noFill/>
          <a:miter lim="800000"/>
          <a:headEnd/>
          <a:tailEnd/>
        </a:ln>
      </xdr:spPr>
    </xdr:pic>
    <xdr:clientData/>
  </xdr:twoCellAnchor>
  <xdr:twoCellAnchor>
    <xdr:from>
      <xdr:col>0</xdr:col>
      <xdr:colOff>38100</xdr:colOff>
      <xdr:row>0</xdr:row>
      <xdr:rowOff>47625</xdr:rowOff>
    </xdr:from>
    <xdr:to>
      <xdr:col>0</xdr:col>
      <xdr:colOff>571500</xdr:colOff>
      <xdr:row>3</xdr:row>
      <xdr:rowOff>104775</xdr:rowOff>
    </xdr:to>
    <xdr:pic>
      <xdr:nvPicPr>
        <xdr:cNvPr id="195707" name="Picture 2" descr="BRASAO"/>
        <xdr:cNvPicPr>
          <a:picLocks noChangeAspect="1" noChangeArrowheads="1"/>
        </xdr:cNvPicPr>
      </xdr:nvPicPr>
      <xdr:blipFill>
        <a:blip xmlns:r="http://schemas.openxmlformats.org/officeDocument/2006/relationships" r:embed="rId2" cstate="print"/>
        <a:srcRect/>
        <a:stretch>
          <a:fillRect/>
        </a:stretch>
      </xdr:blipFill>
      <xdr:spPr bwMode="auto">
        <a:xfrm>
          <a:off x="38100" y="47625"/>
          <a:ext cx="533400" cy="657225"/>
        </a:xfrm>
        <a:prstGeom prst="rect">
          <a:avLst/>
        </a:prstGeom>
        <a:noFill/>
        <a:ln w="9525">
          <a:noFill/>
          <a:miter lim="800000"/>
          <a:headEnd/>
          <a:tailEnd/>
        </a:ln>
      </xdr:spPr>
    </xdr:pic>
    <xdr:clientData/>
  </xdr:twoCellAnchor>
  <xdr:twoCellAnchor editAs="oneCell">
    <xdr:from>
      <xdr:col>8</xdr:col>
      <xdr:colOff>561975</xdr:colOff>
      <xdr:row>1</xdr:row>
      <xdr:rowOff>57150</xdr:rowOff>
    </xdr:from>
    <xdr:to>
      <xdr:col>9</xdr:col>
      <xdr:colOff>628650</xdr:colOff>
      <xdr:row>4</xdr:row>
      <xdr:rowOff>152400</xdr:rowOff>
    </xdr:to>
    <xdr:pic>
      <xdr:nvPicPr>
        <xdr:cNvPr id="195708" name="Imagem 7" descr="logo do governo Silval.jpg"/>
        <xdr:cNvPicPr>
          <a:picLocks noChangeAspect="1"/>
        </xdr:cNvPicPr>
      </xdr:nvPicPr>
      <xdr:blipFill>
        <a:blip xmlns:r="http://schemas.openxmlformats.org/officeDocument/2006/relationships" r:embed="rId3" cstate="print"/>
        <a:srcRect l="5669" t="17422" r="5669" b="18764"/>
        <a:stretch>
          <a:fillRect/>
        </a:stretch>
      </xdr:blipFill>
      <xdr:spPr bwMode="auto">
        <a:xfrm>
          <a:off x="11906250" y="257175"/>
          <a:ext cx="1485900" cy="6953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523875</xdr:colOff>
      <xdr:row>20</xdr:row>
      <xdr:rowOff>0</xdr:rowOff>
    </xdr:from>
    <xdr:to>
      <xdr:col>8</xdr:col>
      <xdr:colOff>0</xdr:colOff>
      <xdr:row>20</xdr:row>
      <xdr:rowOff>0</xdr:rowOff>
    </xdr:to>
    <xdr:pic>
      <xdr:nvPicPr>
        <xdr:cNvPr id="196728" name="Picture 5"/>
        <xdr:cNvPicPr>
          <a:picLocks noChangeAspect="1" noChangeArrowheads="1"/>
        </xdr:cNvPicPr>
      </xdr:nvPicPr>
      <xdr:blipFill>
        <a:blip xmlns:r="http://schemas.openxmlformats.org/officeDocument/2006/relationships" r:embed="rId1"/>
        <a:srcRect/>
        <a:stretch>
          <a:fillRect/>
        </a:stretch>
      </xdr:blipFill>
      <xdr:spPr bwMode="auto">
        <a:xfrm>
          <a:off x="11106150" y="4333875"/>
          <a:ext cx="238125" cy="0"/>
        </a:xfrm>
        <a:prstGeom prst="rect">
          <a:avLst/>
        </a:prstGeom>
        <a:noFill/>
        <a:ln w="9525">
          <a:noFill/>
          <a:miter lim="800000"/>
          <a:headEnd/>
          <a:tailEnd/>
        </a:ln>
      </xdr:spPr>
    </xdr:pic>
    <xdr:clientData/>
  </xdr:twoCellAnchor>
  <xdr:twoCellAnchor>
    <xdr:from>
      <xdr:col>9</xdr:col>
      <xdr:colOff>523875</xdr:colOff>
      <xdr:row>20</xdr:row>
      <xdr:rowOff>0</xdr:rowOff>
    </xdr:from>
    <xdr:to>
      <xdr:col>10</xdr:col>
      <xdr:colOff>0</xdr:colOff>
      <xdr:row>20</xdr:row>
      <xdr:rowOff>0</xdr:rowOff>
    </xdr:to>
    <xdr:pic>
      <xdr:nvPicPr>
        <xdr:cNvPr id="196729" name="Picture 6"/>
        <xdr:cNvPicPr>
          <a:picLocks noChangeAspect="1" noChangeArrowheads="1"/>
        </xdr:cNvPicPr>
      </xdr:nvPicPr>
      <xdr:blipFill>
        <a:blip xmlns:r="http://schemas.openxmlformats.org/officeDocument/2006/relationships" r:embed="rId1"/>
        <a:srcRect/>
        <a:stretch>
          <a:fillRect/>
        </a:stretch>
      </xdr:blipFill>
      <xdr:spPr bwMode="auto">
        <a:xfrm>
          <a:off x="13287375" y="4333875"/>
          <a:ext cx="238125" cy="0"/>
        </a:xfrm>
        <a:prstGeom prst="rect">
          <a:avLst/>
        </a:prstGeom>
        <a:noFill/>
        <a:ln w="9525">
          <a:noFill/>
          <a:miter lim="800000"/>
          <a:headEnd/>
          <a:tailEnd/>
        </a:ln>
      </xdr:spPr>
    </xdr:pic>
    <xdr:clientData/>
  </xdr:twoCellAnchor>
  <xdr:twoCellAnchor>
    <xdr:from>
      <xdr:col>5</xdr:col>
      <xdr:colOff>523875</xdr:colOff>
      <xdr:row>20</xdr:row>
      <xdr:rowOff>0</xdr:rowOff>
    </xdr:from>
    <xdr:to>
      <xdr:col>6</xdr:col>
      <xdr:colOff>0</xdr:colOff>
      <xdr:row>20</xdr:row>
      <xdr:rowOff>0</xdr:rowOff>
    </xdr:to>
    <xdr:pic>
      <xdr:nvPicPr>
        <xdr:cNvPr id="196730" name="Picture 7"/>
        <xdr:cNvPicPr>
          <a:picLocks noChangeAspect="1" noChangeArrowheads="1"/>
        </xdr:cNvPicPr>
      </xdr:nvPicPr>
      <xdr:blipFill>
        <a:blip xmlns:r="http://schemas.openxmlformats.org/officeDocument/2006/relationships" r:embed="rId1"/>
        <a:srcRect/>
        <a:stretch>
          <a:fillRect/>
        </a:stretch>
      </xdr:blipFill>
      <xdr:spPr bwMode="auto">
        <a:xfrm>
          <a:off x="8924925" y="4333875"/>
          <a:ext cx="238125" cy="0"/>
        </a:xfrm>
        <a:prstGeom prst="rect">
          <a:avLst/>
        </a:prstGeom>
        <a:noFill/>
        <a:ln w="9525">
          <a:noFill/>
          <a:miter lim="800000"/>
          <a:headEnd/>
          <a:tailEnd/>
        </a:ln>
      </xdr:spPr>
    </xdr:pic>
    <xdr:clientData/>
  </xdr:twoCellAnchor>
  <xdr:twoCellAnchor editAs="oneCell">
    <xdr:from>
      <xdr:col>8</xdr:col>
      <xdr:colOff>600075</xdr:colOff>
      <xdr:row>1</xdr:row>
      <xdr:rowOff>76200</xdr:rowOff>
    </xdr:from>
    <xdr:to>
      <xdr:col>9</xdr:col>
      <xdr:colOff>666750</xdr:colOff>
      <xdr:row>4</xdr:row>
      <xdr:rowOff>161925</xdr:rowOff>
    </xdr:to>
    <xdr:pic>
      <xdr:nvPicPr>
        <xdr:cNvPr id="196731" name="Imagem 7" descr="logo do governo Silval.jpg"/>
        <xdr:cNvPicPr>
          <a:picLocks noChangeAspect="1"/>
        </xdr:cNvPicPr>
      </xdr:nvPicPr>
      <xdr:blipFill>
        <a:blip xmlns:r="http://schemas.openxmlformats.org/officeDocument/2006/relationships" r:embed="rId2" cstate="print"/>
        <a:srcRect l="5669" t="17422" r="5669" b="18764"/>
        <a:stretch>
          <a:fillRect/>
        </a:stretch>
      </xdr:blipFill>
      <xdr:spPr bwMode="auto">
        <a:xfrm>
          <a:off x="11944350" y="276225"/>
          <a:ext cx="1485900" cy="685800"/>
        </a:xfrm>
        <a:prstGeom prst="rect">
          <a:avLst/>
        </a:prstGeom>
        <a:noFill/>
        <a:ln w="9525">
          <a:noFill/>
          <a:miter lim="800000"/>
          <a:headEnd/>
          <a:tailEnd/>
        </a:ln>
      </xdr:spPr>
    </xdr:pic>
    <xdr:clientData/>
  </xdr:twoCellAnchor>
  <xdr:twoCellAnchor>
    <xdr:from>
      <xdr:col>0</xdr:col>
      <xdr:colOff>47625</xdr:colOff>
      <xdr:row>0</xdr:row>
      <xdr:rowOff>28575</xdr:rowOff>
    </xdr:from>
    <xdr:to>
      <xdr:col>0</xdr:col>
      <xdr:colOff>581025</xdr:colOff>
      <xdr:row>3</xdr:row>
      <xdr:rowOff>95250</xdr:rowOff>
    </xdr:to>
    <xdr:pic>
      <xdr:nvPicPr>
        <xdr:cNvPr id="196732" name="Picture 2" descr="BRASAO"/>
        <xdr:cNvPicPr>
          <a:picLocks noChangeAspect="1" noChangeArrowheads="1"/>
        </xdr:cNvPicPr>
      </xdr:nvPicPr>
      <xdr:blipFill>
        <a:blip xmlns:r="http://schemas.openxmlformats.org/officeDocument/2006/relationships" r:embed="rId3" cstate="print"/>
        <a:srcRect/>
        <a:stretch>
          <a:fillRect/>
        </a:stretch>
      </xdr:blipFill>
      <xdr:spPr bwMode="auto">
        <a:xfrm>
          <a:off x="47625" y="28575"/>
          <a:ext cx="533400" cy="6667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523875</xdr:colOff>
      <xdr:row>20</xdr:row>
      <xdr:rowOff>0</xdr:rowOff>
    </xdr:from>
    <xdr:to>
      <xdr:col>6</xdr:col>
      <xdr:colOff>0</xdr:colOff>
      <xdr:row>20</xdr:row>
      <xdr:rowOff>0</xdr:rowOff>
    </xdr:to>
    <xdr:pic>
      <xdr:nvPicPr>
        <xdr:cNvPr id="197752" name="Picture 1"/>
        <xdr:cNvPicPr>
          <a:picLocks noChangeAspect="1" noChangeArrowheads="1"/>
        </xdr:cNvPicPr>
      </xdr:nvPicPr>
      <xdr:blipFill>
        <a:blip xmlns:r="http://schemas.openxmlformats.org/officeDocument/2006/relationships" r:embed="rId1"/>
        <a:srcRect/>
        <a:stretch>
          <a:fillRect/>
        </a:stretch>
      </xdr:blipFill>
      <xdr:spPr bwMode="auto">
        <a:xfrm>
          <a:off x="8924925" y="4333875"/>
          <a:ext cx="238125" cy="0"/>
        </a:xfrm>
        <a:prstGeom prst="rect">
          <a:avLst/>
        </a:prstGeom>
        <a:noFill/>
        <a:ln w="9525">
          <a:noFill/>
          <a:miter lim="800000"/>
          <a:headEnd/>
          <a:tailEnd/>
        </a:ln>
      </xdr:spPr>
    </xdr:pic>
    <xdr:clientData/>
  </xdr:twoCellAnchor>
  <xdr:twoCellAnchor>
    <xdr:from>
      <xdr:col>7</xdr:col>
      <xdr:colOff>523875</xdr:colOff>
      <xdr:row>20</xdr:row>
      <xdr:rowOff>0</xdr:rowOff>
    </xdr:from>
    <xdr:to>
      <xdr:col>8</xdr:col>
      <xdr:colOff>0</xdr:colOff>
      <xdr:row>20</xdr:row>
      <xdr:rowOff>0</xdr:rowOff>
    </xdr:to>
    <xdr:pic>
      <xdr:nvPicPr>
        <xdr:cNvPr id="197753" name="Picture 5"/>
        <xdr:cNvPicPr>
          <a:picLocks noChangeAspect="1" noChangeArrowheads="1"/>
        </xdr:cNvPicPr>
      </xdr:nvPicPr>
      <xdr:blipFill>
        <a:blip xmlns:r="http://schemas.openxmlformats.org/officeDocument/2006/relationships" r:embed="rId1"/>
        <a:srcRect/>
        <a:stretch>
          <a:fillRect/>
        </a:stretch>
      </xdr:blipFill>
      <xdr:spPr bwMode="auto">
        <a:xfrm>
          <a:off x="11106150" y="4333875"/>
          <a:ext cx="238125" cy="0"/>
        </a:xfrm>
        <a:prstGeom prst="rect">
          <a:avLst/>
        </a:prstGeom>
        <a:noFill/>
        <a:ln w="9525">
          <a:noFill/>
          <a:miter lim="800000"/>
          <a:headEnd/>
          <a:tailEnd/>
        </a:ln>
      </xdr:spPr>
    </xdr:pic>
    <xdr:clientData/>
  </xdr:twoCellAnchor>
  <xdr:twoCellAnchor>
    <xdr:from>
      <xdr:col>9</xdr:col>
      <xdr:colOff>523875</xdr:colOff>
      <xdr:row>20</xdr:row>
      <xdr:rowOff>0</xdr:rowOff>
    </xdr:from>
    <xdr:to>
      <xdr:col>10</xdr:col>
      <xdr:colOff>0</xdr:colOff>
      <xdr:row>20</xdr:row>
      <xdr:rowOff>0</xdr:rowOff>
    </xdr:to>
    <xdr:pic>
      <xdr:nvPicPr>
        <xdr:cNvPr id="197754" name="Picture 6"/>
        <xdr:cNvPicPr>
          <a:picLocks noChangeAspect="1" noChangeArrowheads="1"/>
        </xdr:cNvPicPr>
      </xdr:nvPicPr>
      <xdr:blipFill>
        <a:blip xmlns:r="http://schemas.openxmlformats.org/officeDocument/2006/relationships" r:embed="rId1"/>
        <a:srcRect/>
        <a:stretch>
          <a:fillRect/>
        </a:stretch>
      </xdr:blipFill>
      <xdr:spPr bwMode="auto">
        <a:xfrm>
          <a:off x="13287375" y="4333875"/>
          <a:ext cx="238125" cy="0"/>
        </a:xfrm>
        <a:prstGeom prst="rect">
          <a:avLst/>
        </a:prstGeom>
        <a:noFill/>
        <a:ln w="9525">
          <a:noFill/>
          <a:miter lim="800000"/>
          <a:headEnd/>
          <a:tailEnd/>
        </a:ln>
      </xdr:spPr>
    </xdr:pic>
    <xdr:clientData/>
  </xdr:twoCellAnchor>
  <xdr:twoCellAnchor>
    <xdr:from>
      <xdr:col>0</xdr:col>
      <xdr:colOff>38100</xdr:colOff>
      <xdr:row>0</xdr:row>
      <xdr:rowOff>38100</xdr:rowOff>
    </xdr:from>
    <xdr:to>
      <xdr:col>0</xdr:col>
      <xdr:colOff>571500</xdr:colOff>
      <xdr:row>3</xdr:row>
      <xdr:rowOff>95250</xdr:rowOff>
    </xdr:to>
    <xdr:pic>
      <xdr:nvPicPr>
        <xdr:cNvPr id="197755" name="Picture 2" descr="BRASAO"/>
        <xdr:cNvPicPr>
          <a:picLocks noChangeAspect="1" noChangeArrowheads="1"/>
        </xdr:cNvPicPr>
      </xdr:nvPicPr>
      <xdr:blipFill>
        <a:blip xmlns:r="http://schemas.openxmlformats.org/officeDocument/2006/relationships" r:embed="rId2" cstate="print"/>
        <a:srcRect/>
        <a:stretch>
          <a:fillRect/>
        </a:stretch>
      </xdr:blipFill>
      <xdr:spPr bwMode="auto">
        <a:xfrm>
          <a:off x="38100" y="38100"/>
          <a:ext cx="533400" cy="657225"/>
        </a:xfrm>
        <a:prstGeom prst="rect">
          <a:avLst/>
        </a:prstGeom>
        <a:noFill/>
        <a:ln w="9525">
          <a:noFill/>
          <a:miter lim="800000"/>
          <a:headEnd/>
          <a:tailEnd/>
        </a:ln>
      </xdr:spPr>
    </xdr:pic>
    <xdr:clientData/>
  </xdr:twoCellAnchor>
  <xdr:twoCellAnchor editAs="oneCell">
    <xdr:from>
      <xdr:col>8</xdr:col>
      <xdr:colOff>542925</xdr:colOff>
      <xdr:row>1</xdr:row>
      <xdr:rowOff>76200</xdr:rowOff>
    </xdr:from>
    <xdr:to>
      <xdr:col>9</xdr:col>
      <xdr:colOff>609600</xdr:colOff>
      <xdr:row>4</xdr:row>
      <xdr:rowOff>171450</xdr:rowOff>
    </xdr:to>
    <xdr:pic>
      <xdr:nvPicPr>
        <xdr:cNvPr id="197756" name="Imagem 7" descr="logo do governo Silval.jpg"/>
        <xdr:cNvPicPr>
          <a:picLocks noChangeAspect="1"/>
        </xdr:cNvPicPr>
      </xdr:nvPicPr>
      <xdr:blipFill>
        <a:blip xmlns:r="http://schemas.openxmlformats.org/officeDocument/2006/relationships" r:embed="rId3" cstate="print"/>
        <a:srcRect l="5669" t="17422" r="5669" b="18764"/>
        <a:stretch>
          <a:fillRect/>
        </a:stretch>
      </xdr:blipFill>
      <xdr:spPr bwMode="auto">
        <a:xfrm>
          <a:off x="11887200" y="276225"/>
          <a:ext cx="1485900" cy="6953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7</xdr:col>
      <xdr:colOff>523875</xdr:colOff>
      <xdr:row>20</xdr:row>
      <xdr:rowOff>0</xdr:rowOff>
    </xdr:from>
    <xdr:to>
      <xdr:col>8</xdr:col>
      <xdr:colOff>0</xdr:colOff>
      <xdr:row>20</xdr:row>
      <xdr:rowOff>0</xdr:rowOff>
    </xdr:to>
    <xdr:pic>
      <xdr:nvPicPr>
        <xdr:cNvPr id="198776" name="Picture 5"/>
        <xdr:cNvPicPr>
          <a:picLocks noChangeAspect="1" noChangeArrowheads="1"/>
        </xdr:cNvPicPr>
      </xdr:nvPicPr>
      <xdr:blipFill>
        <a:blip xmlns:r="http://schemas.openxmlformats.org/officeDocument/2006/relationships" r:embed="rId1"/>
        <a:srcRect/>
        <a:stretch>
          <a:fillRect/>
        </a:stretch>
      </xdr:blipFill>
      <xdr:spPr bwMode="auto">
        <a:xfrm>
          <a:off x="11106150" y="4333875"/>
          <a:ext cx="238125" cy="0"/>
        </a:xfrm>
        <a:prstGeom prst="rect">
          <a:avLst/>
        </a:prstGeom>
        <a:noFill/>
        <a:ln w="9525">
          <a:noFill/>
          <a:miter lim="800000"/>
          <a:headEnd/>
          <a:tailEnd/>
        </a:ln>
      </xdr:spPr>
    </xdr:pic>
    <xdr:clientData/>
  </xdr:twoCellAnchor>
  <xdr:twoCellAnchor>
    <xdr:from>
      <xdr:col>9</xdr:col>
      <xdr:colOff>523875</xdr:colOff>
      <xdr:row>20</xdr:row>
      <xdr:rowOff>0</xdr:rowOff>
    </xdr:from>
    <xdr:to>
      <xdr:col>10</xdr:col>
      <xdr:colOff>0</xdr:colOff>
      <xdr:row>20</xdr:row>
      <xdr:rowOff>0</xdr:rowOff>
    </xdr:to>
    <xdr:pic>
      <xdr:nvPicPr>
        <xdr:cNvPr id="198777" name="Picture 6"/>
        <xdr:cNvPicPr>
          <a:picLocks noChangeAspect="1" noChangeArrowheads="1"/>
        </xdr:cNvPicPr>
      </xdr:nvPicPr>
      <xdr:blipFill>
        <a:blip xmlns:r="http://schemas.openxmlformats.org/officeDocument/2006/relationships" r:embed="rId1"/>
        <a:srcRect/>
        <a:stretch>
          <a:fillRect/>
        </a:stretch>
      </xdr:blipFill>
      <xdr:spPr bwMode="auto">
        <a:xfrm>
          <a:off x="13287375" y="4333875"/>
          <a:ext cx="238125" cy="0"/>
        </a:xfrm>
        <a:prstGeom prst="rect">
          <a:avLst/>
        </a:prstGeom>
        <a:noFill/>
        <a:ln w="9525">
          <a:noFill/>
          <a:miter lim="800000"/>
          <a:headEnd/>
          <a:tailEnd/>
        </a:ln>
      </xdr:spPr>
    </xdr:pic>
    <xdr:clientData/>
  </xdr:twoCellAnchor>
  <xdr:twoCellAnchor>
    <xdr:from>
      <xdr:col>5</xdr:col>
      <xdr:colOff>523875</xdr:colOff>
      <xdr:row>20</xdr:row>
      <xdr:rowOff>0</xdr:rowOff>
    </xdr:from>
    <xdr:to>
      <xdr:col>6</xdr:col>
      <xdr:colOff>0</xdr:colOff>
      <xdr:row>20</xdr:row>
      <xdr:rowOff>0</xdr:rowOff>
    </xdr:to>
    <xdr:pic>
      <xdr:nvPicPr>
        <xdr:cNvPr id="198778" name="Picture 7"/>
        <xdr:cNvPicPr>
          <a:picLocks noChangeAspect="1" noChangeArrowheads="1"/>
        </xdr:cNvPicPr>
      </xdr:nvPicPr>
      <xdr:blipFill>
        <a:blip xmlns:r="http://schemas.openxmlformats.org/officeDocument/2006/relationships" r:embed="rId1"/>
        <a:srcRect/>
        <a:stretch>
          <a:fillRect/>
        </a:stretch>
      </xdr:blipFill>
      <xdr:spPr bwMode="auto">
        <a:xfrm>
          <a:off x="8924925" y="4333875"/>
          <a:ext cx="238125" cy="0"/>
        </a:xfrm>
        <a:prstGeom prst="rect">
          <a:avLst/>
        </a:prstGeom>
        <a:noFill/>
        <a:ln w="9525">
          <a:noFill/>
          <a:miter lim="800000"/>
          <a:headEnd/>
          <a:tailEnd/>
        </a:ln>
      </xdr:spPr>
    </xdr:pic>
    <xdr:clientData/>
  </xdr:twoCellAnchor>
  <xdr:twoCellAnchor editAs="oneCell">
    <xdr:from>
      <xdr:col>8</xdr:col>
      <xdr:colOff>581025</xdr:colOff>
      <xdr:row>1</xdr:row>
      <xdr:rowOff>85725</xdr:rowOff>
    </xdr:from>
    <xdr:to>
      <xdr:col>9</xdr:col>
      <xdr:colOff>647700</xdr:colOff>
      <xdr:row>4</xdr:row>
      <xdr:rowOff>171450</xdr:rowOff>
    </xdr:to>
    <xdr:pic>
      <xdr:nvPicPr>
        <xdr:cNvPr id="198779" name="Imagem 7" descr="logo do governo Silval.jpg"/>
        <xdr:cNvPicPr>
          <a:picLocks noChangeAspect="1"/>
        </xdr:cNvPicPr>
      </xdr:nvPicPr>
      <xdr:blipFill>
        <a:blip xmlns:r="http://schemas.openxmlformats.org/officeDocument/2006/relationships" r:embed="rId2" cstate="print"/>
        <a:srcRect l="5669" t="17422" r="5669" b="18764"/>
        <a:stretch>
          <a:fillRect/>
        </a:stretch>
      </xdr:blipFill>
      <xdr:spPr bwMode="auto">
        <a:xfrm>
          <a:off x="11925300" y="285750"/>
          <a:ext cx="1485900" cy="685800"/>
        </a:xfrm>
        <a:prstGeom prst="rect">
          <a:avLst/>
        </a:prstGeom>
        <a:noFill/>
        <a:ln w="9525">
          <a:noFill/>
          <a:miter lim="800000"/>
          <a:headEnd/>
          <a:tailEnd/>
        </a:ln>
      </xdr:spPr>
    </xdr:pic>
    <xdr:clientData/>
  </xdr:twoCellAnchor>
  <xdr:twoCellAnchor>
    <xdr:from>
      <xdr:col>0</xdr:col>
      <xdr:colOff>47625</xdr:colOff>
      <xdr:row>0</xdr:row>
      <xdr:rowOff>28575</xdr:rowOff>
    </xdr:from>
    <xdr:to>
      <xdr:col>0</xdr:col>
      <xdr:colOff>581025</xdr:colOff>
      <xdr:row>3</xdr:row>
      <xdr:rowOff>95250</xdr:rowOff>
    </xdr:to>
    <xdr:pic>
      <xdr:nvPicPr>
        <xdr:cNvPr id="198780" name="Picture 2" descr="BRASAO"/>
        <xdr:cNvPicPr>
          <a:picLocks noChangeAspect="1" noChangeArrowheads="1"/>
        </xdr:cNvPicPr>
      </xdr:nvPicPr>
      <xdr:blipFill>
        <a:blip xmlns:r="http://schemas.openxmlformats.org/officeDocument/2006/relationships" r:embed="rId3" cstate="print"/>
        <a:srcRect/>
        <a:stretch>
          <a:fillRect/>
        </a:stretch>
      </xdr:blipFill>
      <xdr:spPr bwMode="auto">
        <a:xfrm>
          <a:off x="47625" y="28575"/>
          <a:ext cx="533400" cy="6667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523875</xdr:colOff>
      <xdr:row>20</xdr:row>
      <xdr:rowOff>0</xdr:rowOff>
    </xdr:from>
    <xdr:to>
      <xdr:col>6</xdr:col>
      <xdr:colOff>0</xdr:colOff>
      <xdr:row>20</xdr:row>
      <xdr:rowOff>0</xdr:rowOff>
    </xdr:to>
    <xdr:pic>
      <xdr:nvPicPr>
        <xdr:cNvPr id="199800" name="Picture 1"/>
        <xdr:cNvPicPr>
          <a:picLocks noChangeAspect="1" noChangeArrowheads="1"/>
        </xdr:cNvPicPr>
      </xdr:nvPicPr>
      <xdr:blipFill>
        <a:blip xmlns:r="http://schemas.openxmlformats.org/officeDocument/2006/relationships" r:embed="rId1"/>
        <a:srcRect/>
        <a:stretch>
          <a:fillRect/>
        </a:stretch>
      </xdr:blipFill>
      <xdr:spPr bwMode="auto">
        <a:xfrm>
          <a:off x="8924925" y="4333875"/>
          <a:ext cx="238125" cy="0"/>
        </a:xfrm>
        <a:prstGeom prst="rect">
          <a:avLst/>
        </a:prstGeom>
        <a:noFill/>
        <a:ln w="9525">
          <a:noFill/>
          <a:miter lim="800000"/>
          <a:headEnd/>
          <a:tailEnd/>
        </a:ln>
      </xdr:spPr>
    </xdr:pic>
    <xdr:clientData/>
  </xdr:twoCellAnchor>
  <xdr:twoCellAnchor>
    <xdr:from>
      <xdr:col>7</xdr:col>
      <xdr:colOff>523875</xdr:colOff>
      <xdr:row>20</xdr:row>
      <xdr:rowOff>0</xdr:rowOff>
    </xdr:from>
    <xdr:to>
      <xdr:col>8</xdr:col>
      <xdr:colOff>0</xdr:colOff>
      <xdr:row>20</xdr:row>
      <xdr:rowOff>0</xdr:rowOff>
    </xdr:to>
    <xdr:pic>
      <xdr:nvPicPr>
        <xdr:cNvPr id="199801" name="Picture 5"/>
        <xdr:cNvPicPr>
          <a:picLocks noChangeAspect="1" noChangeArrowheads="1"/>
        </xdr:cNvPicPr>
      </xdr:nvPicPr>
      <xdr:blipFill>
        <a:blip xmlns:r="http://schemas.openxmlformats.org/officeDocument/2006/relationships" r:embed="rId1"/>
        <a:srcRect/>
        <a:stretch>
          <a:fillRect/>
        </a:stretch>
      </xdr:blipFill>
      <xdr:spPr bwMode="auto">
        <a:xfrm>
          <a:off x="11106150" y="4333875"/>
          <a:ext cx="238125" cy="0"/>
        </a:xfrm>
        <a:prstGeom prst="rect">
          <a:avLst/>
        </a:prstGeom>
        <a:noFill/>
        <a:ln w="9525">
          <a:noFill/>
          <a:miter lim="800000"/>
          <a:headEnd/>
          <a:tailEnd/>
        </a:ln>
      </xdr:spPr>
    </xdr:pic>
    <xdr:clientData/>
  </xdr:twoCellAnchor>
  <xdr:twoCellAnchor>
    <xdr:from>
      <xdr:col>9</xdr:col>
      <xdr:colOff>523875</xdr:colOff>
      <xdr:row>20</xdr:row>
      <xdr:rowOff>0</xdr:rowOff>
    </xdr:from>
    <xdr:to>
      <xdr:col>10</xdr:col>
      <xdr:colOff>0</xdr:colOff>
      <xdr:row>20</xdr:row>
      <xdr:rowOff>0</xdr:rowOff>
    </xdr:to>
    <xdr:pic>
      <xdr:nvPicPr>
        <xdr:cNvPr id="199802" name="Picture 6"/>
        <xdr:cNvPicPr>
          <a:picLocks noChangeAspect="1" noChangeArrowheads="1"/>
        </xdr:cNvPicPr>
      </xdr:nvPicPr>
      <xdr:blipFill>
        <a:blip xmlns:r="http://schemas.openxmlformats.org/officeDocument/2006/relationships" r:embed="rId1"/>
        <a:srcRect/>
        <a:stretch>
          <a:fillRect/>
        </a:stretch>
      </xdr:blipFill>
      <xdr:spPr bwMode="auto">
        <a:xfrm>
          <a:off x="13287375" y="4333875"/>
          <a:ext cx="238125" cy="0"/>
        </a:xfrm>
        <a:prstGeom prst="rect">
          <a:avLst/>
        </a:prstGeom>
        <a:noFill/>
        <a:ln w="9525">
          <a:noFill/>
          <a:miter lim="800000"/>
          <a:headEnd/>
          <a:tailEnd/>
        </a:ln>
      </xdr:spPr>
    </xdr:pic>
    <xdr:clientData/>
  </xdr:twoCellAnchor>
  <xdr:twoCellAnchor>
    <xdr:from>
      <xdr:col>0</xdr:col>
      <xdr:colOff>28575</xdr:colOff>
      <xdr:row>0</xdr:row>
      <xdr:rowOff>38100</xdr:rowOff>
    </xdr:from>
    <xdr:to>
      <xdr:col>0</xdr:col>
      <xdr:colOff>561975</xdr:colOff>
      <xdr:row>3</xdr:row>
      <xdr:rowOff>95250</xdr:rowOff>
    </xdr:to>
    <xdr:pic>
      <xdr:nvPicPr>
        <xdr:cNvPr id="199803" name="Picture 2" descr="BRASAO"/>
        <xdr:cNvPicPr>
          <a:picLocks noChangeAspect="1" noChangeArrowheads="1"/>
        </xdr:cNvPicPr>
      </xdr:nvPicPr>
      <xdr:blipFill>
        <a:blip xmlns:r="http://schemas.openxmlformats.org/officeDocument/2006/relationships" r:embed="rId2" cstate="print"/>
        <a:srcRect/>
        <a:stretch>
          <a:fillRect/>
        </a:stretch>
      </xdr:blipFill>
      <xdr:spPr bwMode="auto">
        <a:xfrm>
          <a:off x="28575" y="38100"/>
          <a:ext cx="533400" cy="657225"/>
        </a:xfrm>
        <a:prstGeom prst="rect">
          <a:avLst/>
        </a:prstGeom>
        <a:noFill/>
        <a:ln w="9525">
          <a:noFill/>
          <a:miter lim="800000"/>
          <a:headEnd/>
          <a:tailEnd/>
        </a:ln>
      </xdr:spPr>
    </xdr:pic>
    <xdr:clientData/>
  </xdr:twoCellAnchor>
  <xdr:twoCellAnchor editAs="oneCell">
    <xdr:from>
      <xdr:col>8</xdr:col>
      <xdr:colOff>561975</xdr:colOff>
      <xdr:row>1</xdr:row>
      <xdr:rowOff>28575</xdr:rowOff>
    </xdr:from>
    <xdr:to>
      <xdr:col>9</xdr:col>
      <xdr:colOff>628650</xdr:colOff>
      <xdr:row>4</xdr:row>
      <xdr:rowOff>123825</xdr:rowOff>
    </xdr:to>
    <xdr:pic>
      <xdr:nvPicPr>
        <xdr:cNvPr id="199804" name="Imagem 7" descr="logo do governo Silval.jpg"/>
        <xdr:cNvPicPr>
          <a:picLocks noChangeAspect="1"/>
        </xdr:cNvPicPr>
      </xdr:nvPicPr>
      <xdr:blipFill>
        <a:blip xmlns:r="http://schemas.openxmlformats.org/officeDocument/2006/relationships" r:embed="rId3" cstate="print"/>
        <a:srcRect l="5669" t="17422" r="5669" b="18764"/>
        <a:stretch>
          <a:fillRect/>
        </a:stretch>
      </xdr:blipFill>
      <xdr:spPr bwMode="auto">
        <a:xfrm>
          <a:off x="11906250" y="228600"/>
          <a:ext cx="1485900" cy="6953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defisica\D\backup%20d\BOLETIM\Boletim%20jan05\Modelo%20de%20Or&#231;amento%20boletim%20jan04%20NAO%20MEX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LEONARDO\01_SEDUC\01_Boletins\Boletim%20Abril%202005_R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Extenso/VExtenso.xla"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Licita&#231;&#245;es%20em%20Andamento%202016/TP%20006%20-%20Quadra%20Poliesportiva%20Mario%20Correa/3&#170;%20Medi&#231;&#227;o-%20Contrat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proj_plan/DEPARTAMENTO%20DE%20PROJETOS/PROJETOS%20ANALISAR/2015/PROJETOS%20EM%20DESENVOLVIMENTO/PARANAITA/EE%20DR.%20MARIO%20CORREA%20DA%20COSTA/PROJETO/ee%20paranaita%20eletrica/El&#233;trica%20Quadra%20_%20EE%20DR%20MARIO%20CORREA%20DACOST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erviços"/>
      <sheetName val="Orçamento"/>
      <sheetName val="Plan2"/>
      <sheetName val="HIDRAULICA"/>
      <sheetName val="RN CONSTRUÇÕES"/>
      <sheetName val="EMAVE"/>
      <sheetName val="PRADO"/>
      <sheetName val="INSUMOS Lab.cienc."/>
      <sheetName val="INSUMOS ARQUIBANCADA"/>
      <sheetName val="insumos Urb do páteo "/>
      <sheetName val="INSUMO PARA RAIO"/>
      <sheetName val="INSUMO MURO"/>
      <sheetName val="Orçamento (3)"/>
      <sheetName val="Inst. Elet."/>
      <sheetName val="Rev. "/>
      <sheetName val="Muro de fech."/>
      <sheetName val="Urb do páteo"/>
      <sheetName val="Arquib. e mureta"/>
      <sheetName val="Lab.cienc."/>
      <sheetName val="Orçamento (2)"/>
      <sheetName val="Plan1"/>
      <sheetName val="Plan3"/>
      <sheetName val="5ª Med"/>
      <sheetName val="INSUMOS_Lab_cienc_"/>
      <sheetName val="INSUMOS_ARQUIBANCADA"/>
      <sheetName val="insumos_Urb_do_páteo_"/>
      <sheetName val="INSUMO_PARA_RAIO"/>
      <sheetName val="INSUMO_MURO"/>
      <sheetName val="Orçamento_(3)"/>
      <sheetName val="Inst__Elet_"/>
      <sheetName val="Rev__"/>
      <sheetName val="Muro_de_fech_"/>
      <sheetName val="Urb_do_páteo"/>
      <sheetName val="Arquib__e_mureta"/>
      <sheetName val="Lab_cienc_"/>
      <sheetName val="Orçamento_(2)"/>
      <sheetName val="RN_CONSTRUÇÕES"/>
      <sheetName val="5ª_Med"/>
      <sheetName val="Solum"/>
    </sheetNames>
    <sheetDataSet>
      <sheetData sheetId="0" refreshError="1">
        <row r="3">
          <cell r="A3" t="str">
            <v>001</v>
          </cell>
          <cell r="B3" t="str">
            <v>BOLETIM DE REFERÊNCIA DE PREÇOS - DEZEMBRO 2004</v>
          </cell>
        </row>
        <row r="4">
          <cell r="A4" t="str">
            <v>001.01</v>
          </cell>
          <cell r="B4" t="str">
            <v>DEMOLIÇÃO E RETIRADA</v>
          </cell>
          <cell r="D4">
            <v>1584.1479999999999</v>
          </cell>
        </row>
        <row r="5">
          <cell r="A5" t="str">
            <v>001.01.00020</v>
          </cell>
          <cell r="B5" t="str">
            <v>Demolição de cobertura construída c/telha de barro ou cerâmica</v>
          </cell>
          <cell r="C5" t="str">
            <v>M2</v>
          </cell>
          <cell r="D5">
            <v>2.6252</v>
          </cell>
        </row>
        <row r="6">
          <cell r="A6" t="str">
            <v>001.01.00040</v>
          </cell>
          <cell r="B6" t="str">
            <v>Demolição de cobertura construída c/telha de cimento amianto, alumínio, plastico e ferro galvanizado</v>
          </cell>
          <cell r="C6" t="str">
            <v>M2</v>
          </cell>
          <cell r="D6">
            <v>1.0940000000000001</v>
          </cell>
        </row>
        <row r="7">
          <cell r="A7" t="str">
            <v>001.01.00060</v>
          </cell>
          <cell r="B7" t="str">
            <v>Demolição de madeiramento de telhado constituído por tesouras (telha de barro)</v>
          </cell>
          <cell r="C7" t="str">
            <v>M2</v>
          </cell>
          <cell r="D7">
            <v>3.9519000000000002</v>
          </cell>
        </row>
        <row r="8">
          <cell r="A8" t="str">
            <v>001.01.00080</v>
          </cell>
          <cell r="B8" t="str">
            <v>Demolição de madeiramento de telhado constituído por tesouras (telha de cimento aminato e alumínio)</v>
          </cell>
          <cell r="C8" t="str">
            <v>M2</v>
          </cell>
          <cell r="D8">
            <v>3.4068000000000001</v>
          </cell>
        </row>
        <row r="9">
          <cell r="A9" t="str">
            <v>001.01.00100</v>
          </cell>
          <cell r="B9" t="str">
            <v>Demolição de madeiramento de telhado tipo pontaletados (telhas de barro)</v>
          </cell>
          <cell r="C9" t="str">
            <v>M2</v>
          </cell>
          <cell r="D9">
            <v>2.9432</v>
          </cell>
        </row>
        <row r="10">
          <cell r="A10" t="str">
            <v>001.01.00120</v>
          </cell>
          <cell r="B10" t="str">
            <v>Demolição de madeiramento de telhado tipo pontaletados (telhas de cimento aminato ou alumínio)</v>
          </cell>
          <cell r="C10" t="str">
            <v>M2</v>
          </cell>
          <cell r="D10">
            <v>2.9432</v>
          </cell>
        </row>
        <row r="11">
          <cell r="A11" t="str">
            <v>001.01.00140</v>
          </cell>
          <cell r="B11" t="str">
            <v>Demolição de estrutura de ferro  para  telhados</v>
          </cell>
          <cell r="C11" t="str">
            <v>M2</v>
          </cell>
          <cell r="D11">
            <v>8.1097000000000001</v>
          </cell>
        </row>
        <row r="12">
          <cell r="A12" t="str">
            <v>001.01.00160</v>
          </cell>
          <cell r="B12" t="str">
            <v>Retirada de cobertura de madeira - caibros e vigas</v>
          </cell>
          <cell r="C12" t="str">
            <v>ML</v>
          </cell>
          <cell r="D12">
            <v>0.20169999999999999</v>
          </cell>
        </row>
        <row r="13">
          <cell r="A13" t="str">
            <v>001.01.00180</v>
          </cell>
          <cell r="B13" t="str">
            <v>Retirada de cobertura de madeira - ripas</v>
          </cell>
          <cell r="C13" t="str">
            <v>ML</v>
          </cell>
          <cell r="D13">
            <v>0.10059999999999999</v>
          </cell>
        </row>
        <row r="14">
          <cell r="A14" t="str">
            <v>001.01.00200</v>
          </cell>
          <cell r="B14" t="str">
            <v>Retirada de cobertura em telhas de barro s/aproveitamento das cumeeiras e espigões</v>
          </cell>
          <cell r="C14" t="str">
            <v>UN</v>
          </cell>
          <cell r="D14">
            <v>0.27839999999999998</v>
          </cell>
        </row>
        <row r="15">
          <cell r="A15" t="str">
            <v>001.01.00220</v>
          </cell>
          <cell r="B15" t="str">
            <v>Retirada de cobertura em telhas de cimento aminato, alumínio, plástico ou ferro galvanizado</v>
          </cell>
          <cell r="C15" t="str">
            <v>UN</v>
          </cell>
          <cell r="D15">
            <v>3.7113999999999998</v>
          </cell>
        </row>
        <row r="16">
          <cell r="A16" t="str">
            <v>001.01.00240</v>
          </cell>
          <cell r="B16" t="str">
            <v>Retirada de cobertura em telhas cerãmicas ( plan , colonial , francesa , etc. )</v>
          </cell>
          <cell r="C16" t="str">
            <v>M2</v>
          </cell>
          <cell r="D16">
            <v>2.4599000000000002</v>
          </cell>
        </row>
        <row r="17">
          <cell r="A17" t="str">
            <v>001.01.00260</v>
          </cell>
          <cell r="B17" t="str">
            <v>Retirada de cobertura em telhas de cimento aminato, alumínio, plástico e c.g.</v>
          </cell>
          <cell r="C17" t="str">
            <v>M2</v>
          </cell>
          <cell r="D17">
            <v>1.3109</v>
          </cell>
        </row>
        <row r="18">
          <cell r="A18" t="str">
            <v>001.01.00280</v>
          </cell>
          <cell r="B18" t="str">
            <v>Retirada de madeiramento de telhado constituído por tesouras (telha de barro)</v>
          </cell>
          <cell r="C18" t="str">
            <v>M2</v>
          </cell>
          <cell r="D18">
            <v>3.0246</v>
          </cell>
        </row>
        <row r="19">
          <cell r="A19" t="str">
            <v>001.01.00300</v>
          </cell>
          <cell r="B19" t="str">
            <v>Retirada de madeiramento de telhado constituído por tesouras (telha de cimento amianto ou alumínio)</v>
          </cell>
          <cell r="C19" t="str">
            <v>M2</v>
          </cell>
          <cell r="D19">
            <v>2.5207000000000002</v>
          </cell>
        </row>
        <row r="20">
          <cell r="A20" t="str">
            <v>001.01.00320</v>
          </cell>
          <cell r="B20" t="str">
            <v>Retirada de madeiramento de telhado tipo pontaletados (telhas de barro)</v>
          </cell>
          <cell r="C20" t="str">
            <v>M2</v>
          </cell>
          <cell r="D20">
            <v>2.0165000000000002</v>
          </cell>
        </row>
        <row r="21">
          <cell r="A21" t="str">
            <v>001.01.00340</v>
          </cell>
          <cell r="B21" t="str">
            <v>Retirada de madeiramento de telhado tipo pontaletados (telhas de cimento amianto ou alumínio)</v>
          </cell>
          <cell r="C21" t="str">
            <v>M2</v>
          </cell>
          <cell r="D21">
            <v>1.8148</v>
          </cell>
        </row>
        <row r="22">
          <cell r="A22" t="str">
            <v>001.01.00360</v>
          </cell>
          <cell r="B22" t="str">
            <v>Retirada de calhas e rufos metálicos</v>
          </cell>
          <cell r="C22" t="str">
            <v>M2</v>
          </cell>
          <cell r="D22">
            <v>3.0710999999999999</v>
          </cell>
        </row>
        <row r="23">
          <cell r="A23" t="str">
            <v>001.01.00380</v>
          </cell>
          <cell r="B23" t="str">
            <v>Demolição de revestimento de argamassa de cal e areia (inclusive emboço)</v>
          </cell>
          <cell r="C23" t="str">
            <v>M2</v>
          </cell>
          <cell r="D23">
            <v>1.9152</v>
          </cell>
        </row>
        <row r="24">
          <cell r="A24" t="str">
            <v>001.01.00400</v>
          </cell>
          <cell r="B24" t="str">
            <v>Demolição de revestimento de argamassa mista (inclusive emboço)</v>
          </cell>
          <cell r="C24" t="str">
            <v>M2</v>
          </cell>
          <cell r="D24">
            <v>2.8729</v>
          </cell>
        </row>
        <row r="25">
          <cell r="A25" t="str">
            <v>001.01.00420</v>
          </cell>
          <cell r="B25" t="str">
            <v>Demolição de revestimento de argamassa de cimento e areia (inclusive emboço)</v>
          </cell>
          <cell r="C25" t="str">
            <v>M2</v>
          </cell>
          <cell r="D25">
            <v>7.3632</v>
          </cell>
        </row>
        <row r="26">
          <cell r="A26" t="str">
            <v>001.01.00440</v>
          </cell>
          <cell r="B26" t="str">
            <v>Demolição de azulejos pastilas ladrilhos cerâmicos ou base de gres (inclusive emboço)</v>
          </cell>
          <cell r="C26" t="str">
            <v>M2</v>
          </cell>
          <cell r="D26">
            <v>7.1078000000000001</v>
          </cell>
        </row>
        <row r="27">
          <cell r="A27" t="str">
            <v>001.01.00460</v>
          </cell>
          <cell r="B27" t="str">
            <v>Demolição de mármore, pedra ou granito (inclusive emboço)</v>
          </cell>
          <cell r="C27" t="str">
            <v>M2</v>
          </cell>
          <cell r="D27">
            <v>7.1078000000000001</v>
          </cell>
        </row>
        <row r="28">
          <cell r="A28" t="str">
            <v>001.01.00480</v>
          </cell>
          <cell r="B28" t="str">
            <v>Demolição de quadro negro</v>
          </cell>
          <cell r="C28" t="str">
            <v>M2</v>
          </cell>
          <cell r="D28">
            <v>7.1078000000000001</v>
          </cell>
        </row>
        <row r="29">
          <cell r="A29" t="str">
            <v>001.01.00500</v>
          </cell>
          <cell r="B29" t="str">
            <v>Retirada de revestimento com mármore, pedra ou granito (inclusive emboço)</v>
          </cell>
          <cell r="C29" t="str">
            <v>M2</v>
          </cell>
          <cell r="D29">
            <v>6.5545</v>
          </cell>
        </row>
        <row r="30">
          <cell r="A30" t="str">
            <v>001.01.00520</v>
          </cell>
          <cell r="B30" t="str">
            <v>Demolição de forro de estuque (inclusive entarugamento de madeira)</v>
          </cell>
          <cell r="C30" t="str">
            <v>M2</v>
          </cell>
          <cell r="D30">
            <v>2.0714000000000001</v>
          </cell>
        </row>
        <row r="31">
          <cell r="A31" t="str">
            <v>001.01.00540</v>
          </cell>
          <cell r="B31" t="str">
            <v>Demolição de forro de madeira ou de gesso (incluso entarugamento)</v>
          </cell>
          <cell r="C31" t="str">
            <v>M2</v>
          </cell>
          <cell r="D31">
            <v>1.75</v>
          </cell>
        </row>
        <row r="32">
          <cell r="A32" t="str">
            <v>001.01.00560</v>
          </cell>
          <cell r="B32" t="str">
            <v>Demolição somente das tábuas ou chapas de madeira ou de gesso</v>
          </cell>
          <cell r="C32" t="str">
            <v>M2</v>
          </cell>
          <cell r="D32">
            <v>2.6252</v>
          </cell>
        </row>
        <row r="33">
          <cell r="A33" t="str">
            <v>001.01.00580</v>
          </cell>
          <cell r="B33" t="str">
            <v>Demolição de lambris de madeira inclusive entarugamento</v>
          </cell>
          <cell r="C33" t="str">
            <v>M2</v>
          </cell>
          <cell r="D33">
            <v>7.1078000000000001</v>
          </cell>
        </row>
        <row r="34">
          <cell r="A34" t="str">
            <v>001.01.00600</v>
          </cell>
          <cell r="B34" t="str">
            <v>Demolição somente de chapas ou placas de lambris ou madeira</v>
          </cell>
          <cell r="C34" t="str">
            <v>M2</v>
          </cell>
          <cell r="D34">
            <v>4.4264000000000001</v>
          </cell>
        </row>
        <row r="35">
          <cell r="A35" t="str">
            <v>001.01.00620</v>
          </cell>
          <cell r="B35" t="str">
            <v>Retirada de todo o forro inclusive vigas e sarrafos</v>
          </cell>
          <cell r="C35" t="str">
            <v>M2</v>
          </cell>
          <cell r="D35">
            <v>9.3180999999999994</v>
          </cell>
        </row>
        <row r="36">
          <cell r="A36" t="str">
            <v>001.01.00640</v>
          </cell>
          <cell r="B36" t="str">
            <v>Retirada de todos os lambris inclusive caibros e sarrafos</v>
          </cell>
          <cell r="C36" t="str">
            <v>M2</v>
          </cell>
          <cell r="D36">
            <v>9.3180999999999994</v>
          </cell>
        </row>
        <row r="37">
          <cell r="A37" t="str">
            <v>001.01.00660</v>
          </cell>
          <cell r="B37" t="str">
            <v>Demolição de alvenaria de tijolos maciços</v>
          </cell>
          <cell r="C37" t="str">
            <v>M3</v>
          </cell>
          <cell r="D37">
            <v>18.0458</v>
          </cell>
        </row>
        <row r="38">
          <cell r="A38" t="str">
            <v>001.01.00680</v>
          </cell>
          <cell r="B38" t="str">
            <v>Retirada de alvenaria de tijolos maciços</v>
          </cell>
          <cell r="C38" t="str">
            <v>M3</v>
          </cell>
          <cell r="D38">
            <v>34.176299999999998</v>
          </cell>
        </row>
        <row r="39">
          <cell r="A39" t="str">
            <v>001.01.00700</v>
          </cell>
          <cell r="B39" t="str">
            <v>Demolição de alvenaria de tijolos cerâmicos</v>
          </cell>
          <cell r="C39" t="str">
            <v>M3</v>
          </cell>
          <cell r="D39">
            <v>13.1257</v>
          </cell>
        </row>
        <row r="40">
          <cell r="A40" t="str">
            <v>001.01.00720</v>
          </cell>
          <cell r="B40" t="str">
            <v>Demolição de alvenaria de blocos de concreto</v>
          </cell>
          <cell r="C40" t="str">
            <v>M3</v>
          </cell>
          <cell r="D40">
            <v>13.1257</v>
          </cell>
        </row>
        <row r="41">
          <cell r="A41" t="str">
            <v>001.01.00740</v>
          </cell>
          <cell r="B41" t="str">
            <v>Retirada de alvenaria de blocos de concreto</v>
          </cell>
          <cell r="C41" t="str">
            <v>M3</v>
          </cell>
          <cell r="D41">
            <v>26.2514</v>
          </cell>
        </row>
        <row r="42">
          <cell r="A42" t="str">
            <v>001.01.00760</v>
          </cell>
          <cell r="B42" t="str">
            <v>Demolição de alvenaria de pedra</v>
          </cell>
          <cell r="C42" t="str">
            <v>M3</v>
          </cell>
          <cell r="D42">
            <v>33.3675</v>
          </cell>
        </row>
        <row r="43">
          <cell r="A43" t="str">
            <v>001.01.00780</v>
          </cell>
          <cell r="B43" t="str">
            <v>Retirada de alvenaria de pedra</v>
          </cell>
          <cell r="C43" t="str">
            <v>M3</v>
          </cell>
          <cell r="D43">
            <v>37.742699999999999</v>
          </cell>
        </row>
        <row r="44">
          <cell r="A44" t="str">
            <v>001.01.00800</v>
          </cell>
          <cell r="B44" t="str">
            <v>Demolição de alvenaria de placas de concreto celular</v>
          </cell>
          <cell r="C44" t="str">
            <v>M3</v>
          </cell>
          <cell r="D44">
            <v>7.6608999999999998</v>
          </cell>
        </row>
        <row r="45">
          <cell r="A45" t="str">
            <v>001.01.00820</v>
          </cell>
          <cell r="B45" t="str">
            <v>Retirada de alvenaria de placas de concreto celular</v>
          </cell>
          <cell r="C45" t="str">
            <v>M3</v>
          </cell>
          <cell r="D45">
            <v>13.1089</v>
          </cell>
        </row>
        <row r="46">
          <cell r="A46" t="str">
            <v>001.01.00840</v>
          </cell>
          <cell r="B46" t="str">
            <v>Demolição de alvenaria de adobo</v>
          </cell>
          <cell r="C46" t="str">
            <v>M3</v>
          </cell>
          <cell r="D46">
            <v>19.152200000000001</v>
          </cell>
        </row>
        <row r="47">
          <cell r="A47" t="str">
            <v>001.01.00860</v>
          </cell>
          <cell r="B47" t="str">
            <v>Demolição de elemento vazado</v>
          </cell>
          <cell r="C47" t="str">
            <v>M2</v>
          </cell>
          <cell r="D47">
            <v>24.617000000000001</v>
          </cell>
        </row>
        <row r="48">
          <cell r="A48" t="str">
            <v>001.01.00880</v>
          </cell>
          <cell r="B48" t="str">
            <v>Demolição inclusive entarugamento de paredes divisórias de tábuas e chapas</v>
          </cell>
          <cell r="C48" t="str">
            <v>M2</v>
          </cell>
          <cell r="D48">
            <v>3.8304</v>
          </cell>
        </row>
        <row r="49">
          <cell r="A49" t="str">
            <v>001.01.00900</v>
          </cell>
          <cell r="B49" t="str">
            <v>Demolição apenas das tábuas ou chapas das paredes divisórias</v>
          </cell>
          <cell r="C49" t="str">
            <v>M2</v>
          </cell>
          <cell r="D49">
            <v>2.6814</v>
          </cell>
        </row>
        <row r="50">
          <cell r="A50" t="str">
            <v>001.01.00920</v>
          </cell>
          <cell r="B50" t="str">
            <v>Retirada de divisória tipo naval</v>
          </cell>
          <cell r="C50" t="str">
            <v>m2</v>
          </cell>
          <cell r="D50">
            <v>1.5321</v>
          </cell>
        </row>
        <row r="51">
          <cell r="A51" t="str">
            <v>001.01.00940</v>
          </cell>
          <cell r="B51" t="str">
            <v>Demolição de alvenaria de fundação de tijolos maciços inclusive escavações necessárias</v>
          </cell>
          <cell r="C51" t="str">
            <v>M3</v>
          </cell>
          <cell r="D51">
            <v>68.352599999999995</v>
          </cell>
        </row>
        <row r="52">
          <cell r="A52" t="str">
            <v>001.01.00960</v>
          </cell>
          <cell r="B52" t="str">
            <v>Demolição de alvenaria de fundações de pedra</v>
          </cell>
          <cell r="C52" t="str">
            <v>M3</v>
          </cell>
          <cell r="D52">
            <v>34.4739</v>
          </cell>
        </row>
        <row r="53">
          <cell r="A53" t="str">
            <v>001.01.00980</v>
          </cell>
          <cell r="B53" t="str">
            <v>Demolição de concreto simples em fundação</v>
          </cell>
          <cell r="C53" t="str">
            <v>M3</v>
          </cell>
          <cell r="D53">
            <v>59.278599999999997</v>
          </cell>
        </row>
        <row r="54">
          <cell r="A54" t="str">
            <v>001.01.01000</v>
          </cell>
          <cell r="B54" t="str">
            <v>Demolição de concreto armado em fundações</v>
          </cell>
          <cell r="C54" t="str">
            <v>M3</v>
          </cell>
          <cell r="D54">
            <v>151.3477</v>
          </cell>
        </row>
        <row r="55">
          <cell r="A55" t="str">
            <v>001.01.01020</v>
          </cell>
          <cell r="B55" t="str">
            <v>Demolição de concreto simples acima do embasamento</v>
          </cell>
          <cell r="C55" t="str">
            <v>M3</v>
          </cell>
          <cell r="D55">
            <v>49.217199999999998</v>
          </cell>
        </row>
        <row r="56">
          <cell r="A56" t="str">
            <v>001.01.01040</v>
          </cell>
          <cell r="B56" t="str">
            <v>Demolição de concreto armado acima do embasamento</v>
          </cell>
          <cell r="C56" t="str">
            <v>M3</v>
          </cell>
          <cell r="D56">
            <v>135.94040000000001</v>
          </cell>
        </row>
        <row r="57">
          <cell r="A57" t="str">
            <v>001.01.01060</v>
          </cell>
          <cell r="B57" t="str">
            <v>Demolição de assoalhos de tábuas incl.rodapés e cordões</v>
          </cell>
          <cell r="C57" t="str">
            <v>M2</v>
          </cell>
          <cell r="D57">
            <v>6.8947000000000003</v>
          </cell>
        </row>
        <row r="58">
          <cell r="A58" t="str">
            <v>001.01.01080</v>
          </cell>
          <cell r="B58" t="str">
            <v>Demolição de assoalhos de tábuas apenas das tábuas</v>
          </cell>
          <cell r="C58" t="str">
            <v>M2</v>
          </cell>
          <cell r="D58">
            <v>2.7578</v>
          </cell>
        </row>
        <row r="59">
          <cell r="A59" t="str">
            <v>001.01.01100</v>
          </cell>
          <cell r="B59" t="str">
            <v>Retirada de todo piso assoalho de tábuas inclusive vigamento de peróba</v>
          </cell>
          <cell r="C59" t="str">
            <v>M2</v>
          </cell>
          <cell r="D59">
            <v>11.245100000000001</v>
          </cell>
        </row>
        <row r="60">
          <cell r="A60" t="str">
            <v>001.01.01120</v>
          </cell>
          <cell r="B60" t="str">
            <v>Demolição de pisos de tacos madeira inclusive argamassa de assentamento</v>
          </cell>
          <cell r="C60" t="str">
            <v>M2</v>
          </cell>
          <cell r="D60">
            <v>8.4476999999999993</v>
          </cell>
        </row>
        <row r="61">
          <cell r="A61" t="str">
            <v>001.01.01140</v>
          </cell>
          <cell r="B61" t="str">
            <v>Retirada de pisos de tacos madeira inclusive argamassa de assentamento</v>
          </cell>
          <cell r="C61" t="str">
            <v>M2</v>
          </cell>
          <cell r="D61">
            <v>10.082000000000001</v>
          </cell>
        </row>
        <row r="62">
          <cell r="A62" t="str">
            <v>001.01.01160</v>
          </cell>
          <cell r="B62" t="str">
            <v>Demolição de rodapé de madeira</v>
          </cell>
          <cell r="C62" t="str">
            <v>ML</v>
          </cell>
          <cell r="D62">
            <v>0.30649999999999999</v>
          </cell>
        </row>
        <row r="63">
          <cell r="A63" t="str">
            <v>001.01.01180</v>
          </cell>
          <cell r="B63" t="str">
            <v>Retirada de rodapé de madeira</v>
          </cell>
          <cell r="C63" t="str">
            <v>ML</v>
          </cell>
          <cell r="D63">
            <v>0.49030000000000001</v>
          </cell>
        </row>
        <row r="64">
          <cell r="A64" t="str">
            <v>001.01.01200</v>
          </cell>
          <cell r="B64" t="str">
            <v>Demolição de pisos de ladrilhos em geral</v>
          </cell>
          <cell r="C64" t="str">
            <v>M2</v>
          </cell>
          <cell r="D64">
            <v>3.0627</v>
          </cell>
        </row>
        <row r="65">
          <cell r="A65" t="str">
            <v>001.01.01220</v>
          </cell>
          <cell r="B65" t="str">
            <v>Demolição de ladrilhos em geral sobre base ou lastro de concreto</v>
          </cell>
          <cell r="C65" t="str">
            <v>M2</v>
          </cell>
          <cell r="D65">
            <v>6.1253000000000002</v>
          </cell>
        </row>
        <row r="66">
          <cell r="A66" t="str">
            <v>001.01.01240</v>
          </cell>
          <cell r="B66" t="str">
            <v>Demolição de pisos de granilite ou cimentado</v>
          </cell>
          <cell r="C66" t="str">
            <v>M2</v>
          </cell>
          <cell r="D66">
            <v>1.1331</v>
          </cell>
        </row>
        <row r="67">
          <cell r="A67" t="str">
            <v>001.01.01260</v>
          </cell>
          <cell r="B67" t="str">
            <v>Retirada de pavimentação em paralelepípedo</v>
          </cell>
          <cell r="C67" t="str">
            <v>M2</v>
          </cell>
          <cell r="D67">
            <v>3.5002</v>
          </cell>
        </row>
        <row r="68">
          <cell r="A68" t="str">
            <v>001.01.01280</v>
          </cell>
          <cell r="B68" t="str">
            <v>Demolição de pavimentação asfáltica p/processo manual</v>
          </cell>
          <cell r="C68" t="str">
            <v>M2</v>
          </cell>
          <cell r="D68">
            <v>5.7457000000000003</v>
          </cell>
        </row>
        <row r="69">
          <cell r="A69" t="str">
            <v>001.01.01300</v>
          </cell>
          <cell r="B69" t="str">
            <v>Demolição de pisos cimentados sobre base ou lastro concreto</v>
          </cell>
          <cell r="C69" t="str">
            <v>M2</v>
          </cell>
          <cell r="D69">
            <v>5.6875999999999998</v>
          </cell>
        </row>
        <row r="70">
          <cell r="A70" t="str">
            <v>001.01.01320</v>
          </cell>
          <cell r="B70" t="str">
            <v>Demolição de lastro de concreto</v>
          </cell>
          <cell r="C70" t="str">
            <v>M2</v>
          </cell>
          <cell r="D70">
            <v>3.0627</v>
          </cell>
        </row>
        <row r="71">
          <cell r="A71" t="str">
            <v>001.01.01340</v>
          </cell>
          <cell r="B71" t="str">
            <v>Retirada de vidros inteiros</v>
          </cell>
          <cell r="C71" t="str">
            <v>M2</v>
          </cell>
          <cell r="D71">
            <v>2.3170999999999999</v>
          </cell>
        </row>
        <row r="72">
          <cell r="A72" t="str">
            <v>001.01.01360</v>
          </cell>
          <cell r="B72" t="str">
            <v>Retirada de esquadrias de madeira inclusive batente</v>
          </cell>
          <cell r="C72" t="str">
            <v>M2</v>
          </cell>
          <cell r="D72">
            <v>3.5002</v>
          </cell>
        </row>
        <row r="73">
          <cell r="A73" t="str">
            <v>001.01.01380</v>
          </cell>
          <cell r="B73" t="str">
            <v>Retirada de esquadrias metálicas</v>
          </cell>
          <cell r="C73" t="str">
            <v>M2</v>
          </cell>
          <cell r="D73">
            <v>4.5881999999999996</v>
          </cell>
        </row>
        <row r="74">
          <cell r="A74" t="str">
            <v>001.01.01400</v>
          </cell>
          <cell r="B74" t="str">
            <v>Retirada de fechaduras</v>
          </cell>
          <cell r="C74" t="str">
            <v>UN</v>
          </cell>
          <cell r="D74">
            <v>2.3170999999999999</v>
          </cell>
        </row>
        <row r="75">
          <cell r="A75" t="str">
            <v>001.01.01420</v>
          </cell>
          <cell r="B75" t="str">
            <v>Retirada de esquadria de madeira, somente as folhas</v>
          </cell>
          <cell r="C75" t="str">
            <v>M2</v>
          </cell>
          <cell r="D75">
            <v>1.5537000000000001</v>
          </cell>
        </row>
        <row r="76">
          <cell r="A76" t="str">
            <v>001.01.01440</v>
          </cell>
          <cell r="B76" t="str">
            <v>Retirada de aparelhos de louça ou ferro sanitário</v>
          </cell>
          <cell r="C76" t="str">
            <v>UN</v>
          </cell>
          <cell r="D76">
            <v>8.4039000000000001</v>
          </cell>
        </row>
        <row r="77">
          <cell r="A77" t="str">
            <v>001.01.01460</v>
          </cell>
          <cell r="B77" t="str">
            <v>Retirada de caixa dágua pré fabricada</v>
          </cell>
          <cell r="C77" t="str">
            <v>UN</v>
          </cell>
          <cell r="D77">
            <v>14.006600000000001</v>
          </cell>
        </row>
        <row r="78">
          <cell r="A78" t="str">
            <v>001.01.01480</v>
          </cell>
          <cell r="B78" t="str">
            <v>Demolição de tubulação de ferro galvanizado até 2 pol</v>
          </cell>
          <cell r="C78" t="str">
            <v>ML</v>
          </cell>
          <cell r="D78">
            <v>1.6808000000000001</v>
          </cell>
        </row>
        <row r="79">
          <cell r="A79" t="str">
            <v>001.01.01500</v>
          </cell>
          <cell r="B79" t="str">
            <v>Demolição de tubulação de ferro galvanizado acima de 2 pol</v>
          </cell>
          <cell r="C79" t="str">
            <v>ML</v>
          </cell>
          <cell r="D79">
            <v>2.8012999999999999</v>
          </cell>
        </row>
        <row r="80">
          <cell r="A80" t="str">
            <v>001.01.01520</v>
          </cell>
          <cell r="B80" t="str">
            <v>Retirada de tubo de ferro galvanizado até 2 pol</v>
          </cell>
          <cell r="C80" t="str">
            <v>ML</v>
          </cell>
          <cell r="D80">
            <v>2.8012999999999999</v>
          </cell>
        </row>
        <row r="81">
          <cell r="A81" t="str">
            <v>001.01.01540</v>
          </cell>
          <cell r="B81" t="str">
            <v>Retirada de tubo de ferro galvanizado acima de 2 pol</v>
          </cell>
          <cell r="C81" t="str">
            <v>ML</v>
          </cell>
          <cell r="D81">
            <v>3.3616999999999999</v>
          </cell>
        </row>
        <row r="82">
          <cell r="A82" t="str">
            <v>001.01.01560</v>
          </cell>
          <cell r="B82" t="str">
            <v>Demolição de tubo de f.f.ate 3 pol</v>
          </cell>
          <cell r="C82" t="str">
            <v>ML</v>
          </cell>
          <cell r="D82">
            <v>1.6808000000000001</v>
          </cell>
        </row>
        <row r="83">
          <cell r="A83" t="str">
            <v>001.01.01580</v>
          </cell>
          <cell r="B83" t="str">
            <v>Demolição de tubo de f.f.acima 3 pol</v>
          </cell>
          <cell r="C83" t="str">
            <v>ML</v>
          </cell>
          <cell r="D83">
            <v>2.8012999999999999</v>
          </cell>
        </row>
        <row r="84">
          <cell r="A84" t="str">
            <v>001.01.01600</v>
          </cell>
          <cell r="B84" t="str">
            <v>Retirada de tubo de f.f.ate 3 pol</v>
          </cell>
          <cell r="C84" t="str">
            <v>ML</v>
          </cell>
          <cell r="D84">
            <v>2.8012999999999999</v>
          </cell>
        </row>
        <row r="85">
          <cell r="A85" t="str">
            <v>001.01.01620</v>
          </cell>
          <cell r="B85" t="str">
            <v>Retirada de tubo de f.f.acima de 3 pol</v>
          </cell>
          <cell r="C85" t="str">
            <v>ML</v>
          </cell>
          <cell r="D85">
            <v>3.3616999999999999</v>
          </cell>
        </row>
        <row r="86">
          <cell r="A86" t="str">
            <v>001.01.01640</v>
          </cell>
          <cell r="B86" t="str">
            <v>Demolição de tubo de barro ou c.a.ate 3 pol</v>
          </cell>
          <cell r="C86" t="str">
            <v>ML</v>
          </cell>
          <cell r="D86">
            <v>1.1205000000000001</v>
          </cell>
        </row>
        <row r="87">
          <cell r="A87" t="str">
            <v>001.01.01660</v>
          </cell>
          <cell r="B87" t="str">
            <v>Demolição de tubo de barro ou c.a.acima de 3 pol</v>
          </cell>
          <cell r="C87" t="str">
            <v>ML</v>
          </cell>
          <cell r="D87">
            <v>1.6808000000000001</v>
          </cell>
        </row>
        <row r="88">
          <cell r="A88" t="str">
            <v>001.01.01680</v>
          </cell>
          <cell r="B88" t="str">
            <v>Retirada de tubos de barro ou cimento amianto até 3 pol</v>
          </cell>
          <cell r="C88" t="str">
            <v>ML</v>
          </cell>
          <cell r="D88">
            <v>3.3616999999999999</v>
          </cell>
        </row>
        <row r="89">
          <cell r="A89" t="str">
            <v>001.01.01700</v>
          </cell>
          <cell r="B89" t="str">
            <v>Retirada de tubos de barro ou cimento amianto acima de 3 pol</v>
          </cell>
          <cell r="C89" t="str">
            <v>ML</v>
          </cell>
          <cell r="D89">
            <v>3.9218000000000002</v>
          </cell>
        </row>
        <row r="90">
          <cell r="A90" t="str">
            <v>001.01.01720</v>
          </cell>
          <cell r="B90" t="str">
            <v>Retirada de registro ate 2 pol</v>
          </cell>
          <cell r="C90" t="str">
            <v>UN</v>
          </cell>
          <cell r="D90">
            <v>6.1630000000000003</v>
          </cell>
        </row>
        <row r="91">
          <cell r="A91" t="str">
            <v>001.01.01740</v>
          </cell>
          <cell r="B91" t="str">
            <v>Retirada de calhas e condutores</v>
          </cell>
          <cell r="C91" t="str">
            <v>ML</v>
          </cell>
          <cell r="D91">
            <v>1.2283999999999999</v>
          </cell>
        </row>
        <row r="92">
          <cell r="A92" t="str">
            <v>001.01.01760</v>
          </cell>
          <cell r="B92" t="str">
            <v>Execução de desentupimento de esgoto</v>
          </cell>
          <cell r="C92" t="str">
            <v>ML</v>
          </cell>
          <cell r="D92">
            <v>2.0474000000000001</v>
          </cell>
        </row>
        <row r="93">
          <cell r="A93" t="str">
            <v>001.01.01780</v>
          </cell>
          <cell r="B93" t="str">
            <v>Retirada de caixa de descarga</v>
          </cell>
          <cell r="C93" t="str">
            <v>UN</v>
          </cell>
          <cell r="D93">
            <v>5.4253999999999998</v>
          </cell>
        </row>
        <row r="94">
          <cell r="A94" t="str">
            <v>001.01.01800</v>
          </cell>
          <cell r="B94" t="str">
            <v>Retirada de bancadas, balcões ou pias (aço,granilite,ardósia,etc)</v>
          </cell>
          <cell r="C94" t="str">
            <v>M2</v>
          </cell>
          <cell r="D94">
            <v>9.2784999999999993</v>
          </cell>
        </row>
        <row r="95">
          <cell r="A95" t="str">
            <v>001.01.01820</v>
          </cell>
          <cell r="B95" t="str">
            <v>Demolição de quadro de luz e força</v>
          </cell>
          <cell r="C95" t="str">
            <v>UN</v>
          </cell>
          <cell r="D95">
            <v>14.006600000000001</v>
          </cell>
        </row>
        <row r="96">
          <cell r="A96" t="str">
            <v>001.01.01840</v>
          </cell>
          <cell r="B96" t="str">
            <v>Retirada de quadro de luz e força</v>
          </cell>
          <cell r="C96" t="str">
            <v>UN</v>
          </cell>
          <cell r="D96">
            <v>19.609200000000001</v>
          </cell>
        </row>
        <row r="97">
          <cell r="A97" t="str">
            <v>001.01.01860</v>
          </cell>
          <cell r="B97" t="str">
            <v>Retirada de aparelhos incandecentes</v>
          </cell>
          <cell r="C97" t="str">
            <v>UN</v>
          </cell>
          <cell r="D97">
            <v>0.56040000000000001</v>
          </cell>
        </row>
        <row r="98">
          <cell r="A98" t="str">
            <v>001.01.01880</v>
          </cell>
          <cell r="B98" t="str">
            <v>Retirada de aparelhos fluorescentes</v>
          </cell>
          <cell r="C98" t="str">
            <v>UN</v>
          </cell>
          <cell r="D98">
            <v>2.2410000000000001</v>
          </cell>
        </row>
        <row r="99">
          <cell r="A99" t="str">
            <v>001.01.01900</v>
          </cell>
          <cell r="B99" t="str">
            <v>Demolição de tubulação elétrica ate 2.00 pol</v>
          </cell>
          <cell r="C99" t="str">
            <v>ML</v>
          </cell>
          <cell r="D99">
            <v>1.6808000000000001</v>
          </cell>
        </row>
        <row r="100">
          <cell r="A100" t="str">
            <v>001.01.01920</v>
          </cell>
          <cell r="B100" t="str">
            <v>Demolição de tubulação elétrica acima de 2.00 pol</v>
          </cell>
          <cell r="C100" t="str">
            <v>ML</v>
          </cell>
          <cell r="D100">
            <v>2.8012999999999999</v>
          </cell>
        </row>
        <row r="101">
          <cell r="A101" t="str">
            <v>001.01.01940</v>
          </cell>
          <cell r="B101" t="str">
            <v>Retirada de fiação (até cabo n.2 awg)</v>
          </cell>
          <cell r="C101" t="str">
            <v>ML</v>
          </cell>
          <cell r="D101">
            <v>0.112</v>
          </cell>
        </row>
        <row r="102">
          <cell r="A102" t="str">
            <v>001.01.01960</v>
          </cell>
          <cell r="B102" t="str">
            <v>Retirada de fiação (do cabo 1/0 ate 4/0 awg)</v>
          </cell>
          <cell r="C102" t="str">
            <v>ML</v>
          </cell>
          <cell r="D102">
            <v>0.22420000000000001</v>
          </cell>
        </row>
        <row r="103">
          <cell r="A103" t="str">
            <v>001.01.01980</v>
          </cell>
          <cell r="B103" t="str">
            <v>Retirada de interruptores, tomadas, campainhas, etc. (inclusive, condutores e caixas)</v>
          </cell>
          <cell r="C103" t="str">
            <v>UN</v>
          </cell>
          <cell r="D103">
            <v>0.112</v>
          </cell>
        </row>
        <row r="104">
          <cell r="A104" t="str">
            <v>001.01.02000</v>
          </cell>
          <cell r="B104" t="str">
            <v>Retirada de postes de madeira ou concreto ate 11.00 m</v>
          </cell>
          <cell r="C104" t="str">
            <v>UN</v>
          </cell>
          <cell r="D104">
            <v>17.5627</v>
          </cell>
        </row>
        <row r="105">
          <cell r="A105" t="str">
            <v>001.01.02020</v>
          </cell>
          <cell r="B105" t="str">
            <v>Retirada de arruelas</v>
          </cell>
          <cell r="C105" t="str">
            <v>UN</v>
          </cell>
          <cell r="D105">
            <v>0.112</v>
          </cell>
        </row>
        <row r="106">
          <cell r="A106" t="str">
            <v>001.01.02040</v>
          </cell>
          <cell r="B106" t="str">
            <v>Retirada de cruzeta de madeira</v>
          </cell>
          <cell r="C106" t="str">
            <v>UN</v>
          </cell>
          <cell r="D106">
            <v>0.2802</v>
          </cell>
        </row>
        <row r="107">
          <cell r="A107" t="str">
            <v>001.01.02060</v>
          </cell>
          <cell r="B107" t="str">
            <v>Retirada de isoladores</v>
          </cell>
          <cell r="C107" t="str">
            <v>UN</v>
          </cell>
          <cell r="D107">
            <v>0.56040000000000001</v>
          </cell>
        </row>
        <row r="108">
          <cell r="A108" t="str">
            <v>001.01.02080</v>
          </cell>
          <cell r="B108" t="str">
            <v>Retirada de mão francesa</v>
          </cell>
          <cell r="C108" t="str">
            <v>UN</v>
          </cell>
          <cell r="D108">
            <v>0.56040000000000001</v>
          </cell>
        </row>
        <row r="109">
          <cell r="A109" t="str">
            <v>001.01.02100</v>
          </cell>
          <cell r="B109" t="str">
            <v>Retirada de parafuso máquina ou francês</v>
          </cell>
          <cell r="C109" t="str">
            <v>UN</v>
          </cell>
          <cell r="D109">
            <v>0.56040000000000001</v>
          </cell>
        </row>
        <row r="110">
          <cell r="A110" t="str">
            <v>001.01.02120</v>
          </cell>
          <cell r="B110" t="str">
            <v>Retirada de pino p/isolador de 15 kv</v>
          </cell>
          <cell r="C110" t="str">
            <v>UN</v>
          </cell>
          <cell r="D110">
            <v>0.84030000000000005</v>
          </cell>
        </row>
        <row r="111">
          <cell r="A111" t="str">
            <v>001.01.02140</v>
          </cell>
          <cell r="B111" t="str">
            <v>Retirada de disjuntor monofásico, bifásico ou trifásico de 15 a até 200 a</v>
          </cell>
          <cell r="C111" t="str">
            <v>UN</v>
          </cell>
          <cell r="D111">
            <v>1.0237000000000001</v>
          </cell>
        </row>
        <row r="112">
          <cell r="A112" t="str">
            <v>001.01.02160</v>
          </cell>
          <cell r="B112" t="str">
            <v>Retirada de chave trifásica com fusíveis de 30a até 200a</v>
          </cell>
          <cell r="C112" t="str">
            <v>UN</v>
          </cell>
          <cell r="D112">
            <v>3.0710999999999999</v>
          </cell>
        </row>
        <row r="113">
          <cell r="A113" t="str">
            <v>001.01.02180</v>
          </cell>
          <cell r="B113" t="str">
            <v>Retirada de ventilador de teto completo</v>
          </cell>
          <cell r="C113" t="str">
            <v>UN</v>
          </cell>
          <cell r="D113">
            <v>1.5353000000000001</v>
          </cell>
        </row>
        <row r="114">
          <cell r="A114" t="str">
            <v>001.01.02200</v>
          </cell>
          <cell r="B114" t="str">
            <v>Retirada de refletor com lâmpada</v>
          </cell>
          <cell r="C114" t="str">
            <v>UN</v>
          </cell>
          <cell r="D114">
            <v>1.5353000000000001</v>
          </cell>
        </row>
        <row r="115">
          <cell r="A115" t="str">
            <v>001.01.02220</v>
          </cell>
          <cell r="B115" t="str">
            <v>Remanejamento de fancoils</v>
          </cell>
          <cell r="C115" t="str">
            <v>UN</v>
          </cell>
          <cell r="D115">
            <v>80.656400000000005</v>
          </cell>
        </row>
        <row r="116">
          <cell r="A116" t="str">
            <v>001.01.02240</v>
          </cell>
          <cell r="B116" t="str">
            <v>Retirada c/ remoção de transformador de at/bt-15 kv 75 a 150 kva</v>
          </cell>
          <cell r="C116" t="str">
            <v>UN</v>
          </cell>
          <cell r="D116">
            <v>199.48259999999999</v>
          </cell>
        </row>
        <row r="117">
          <cell r="A117" t="str">
            <v>001.01.02260</v>
          </cell>
          <cell r="B117" t="str">
            <v>Retirada com remoção de grupo motor-gerador de 60 a 250 kva</v>
          </cell>
          <cell r="C117" t="str">
            <v>UN</v>
          </cell>
          <cell r="D117">
            <v>199.48259999999999</v>
          </cell>
        </row>
        <row r="118">
          <cell r="A118" t="str">
            <v>001.01.02280</v>
          </cell>
          <cell r="B118" t="str">
            <v>Remoção de pintura a cal</v>
          </cell>
          <cell r="C118" t="str">
            <v>M2</v>
          </cell>
          <cell r="D118">
            <v>0.81720000000000004</v>
          </cell>
        </row>
        <row r="119">
          <cell r="A119" t="str">
            <v>001.01.02300</v>
          </cell>
          <cell r="B119" t="str">
            <v>Remoção de pintura a gesso cola ou base de látex (pva)</v>
          </cell>
          <cell r="C119" t="str">
            <v>M2</v>
          </cell>
          <cell r="D119">
            <v>1.0896999999999999</v>
          </cell>
        </row>
        <row r="120">
          <cell r="A120" t="str">
            <v>001.01.02320</v>
          </cell>
          <cell r="B120" t="str">
            <v>Remoção de pintura a óleo esmalte verniz ou grafite</v>
          </cell>
          <cell r="C120" t="str">
            <v>M2</v>
          </cell>
          <cell r="D120">
            <v>2.0714000000000001</v>
          </cell>
        </row>
        <row r="121">
          <cell r="A121" t="str">
            <v>001.01.02340</v>
          </cell>
          <cell r="B121" t="str">
            <v>Raspagem e lixamento de pintura a óleo esmalte verniz ou grafite</v>
          </cell>
          <cell r="C121" t="str">
            <v>M2</v>
          </cell>
          <cell r="D121">
            <v>1.5537000000000001</v>
          </cell>
        </row>
        <row r="122">
          <cell r="A122" t="str">
            <v>001.02</v>
          </cell>
          <cell r="B122" t="str">
            <v>SERVIÇOS PRELIMINARES</v>
          </cell>
          <cell r="D122">
            <v>5283.5842000000002</v>
          </cell>
        </row>
        <row r="123">
          <cell r="A123" t="str">
            <v>001.02.00020</v>
          </cell>
          <cell r="B123" t="str">
            <v>Execução de Corte e destocamento inclusive remoção de árvore de pequeno porte com diâmetro até 15 cm</v>
          </cell>
          <cell r="C123" t="str">
            <v>un</v>
          </cell>
          <cell r="D123">
            <v>86.005799999999994</v>
          </cell>
        </row>
        <row r="124">
          <cell r="A124" t="str">
            <v>001.02.00040</v>
          </cell>
          <cell r="B124" t="str">
            <v>Execução de Corte e destocamento inclusive remoção de árvore de médio porte com diâmetro até 25 cm</v>
          </cell>
          <cell r="C124" t="str">
            <v>UN</v>
          </cell>
          <cell r="D124">
            <v>26.103300000000001</v>
          </cell>
        </row>
        <row r="125">
          <cell r="A125" t="str">
            <v>001.02.00060</v>
          </cell>
          <cell r="B125" t="str">
            <v>Execução de Corte e destocamento inclusive remoção de árvore de grande porte com diâmetro acima de 25 cm</v>
          </cell>
          <cell r="C125" t="str">
            <v>UN</v>
          </cell>
          <cell r="D125">
            <v>44.5456</v>
          </cell>
        </row>
        <row r="126">
          <cell r="A126" t="str">
            <v>001.02.00080</v>
          </cell>
          <cell r="B126" t="str">
            <v>Execução de Roçado em capoeirão c/empilhamento e queima de resíduos</v>
          </cell>
          <cell r="C126" t="str">
            <v>M2</v>
          </cell>
          <cell r="D126">
            <v>0.27610000000000001</v>
          </cell>
        </row>
        <row r="127">
          <cell r="A127" t="str">
            <v>001.02.00100</v>
          </cell>
          <cell r="B127" t="str">
            <v>Execução de Capinação de terreno inclusive retirada (bota fora)</v>
          </cell>
          <cell r="C127" t="str">
            <v>M2</v>
          </cell>
          <cell r="D127">
            <v>0.3831</v>
          </cell>
        </row>
        <row r="128">
          <cell r="A128" t="str">
            <v>001.02.00120</v>
          </cell>
          <cell r="B128" t="str">
            <v>Execução de Limpeza do terreno c/ retirada dos entulhos e queima dos mesmos</v>
          </cell>
          <cell r="C128" t="str">
            <v>M2</v>
          </cell>
          <cell r="D128">
            <v>0.30649999999999999</v>
          </cell>
        </row>
        <row r="129">
          <cell r="A129" t="str">
            <v>001.02.00160</v>
          </cell>
          <cell r="B129" t="str">
            <v>Fornecimento e Instalação de Tapume em chapa de madeira compensada 6.00 mm de espessura</v>
          </cell>
          <cell r="C129" t="str">
            <v>m2</v>
          </cell>
          <cell r="D129">
            <v>15.887499999999999</v>
          </cell>
        </row>
        <row r="130">
          <cell r="A130" t="str">
            <v>001.02.00180</v>
          </cell>
          <cell r="B130" t="str">
            <v>Fornecimento e Instalação de Tapume em Chapa Metálica e Fixado em Pilar de Madeira, com Parafusos Auto-Atarrachante,conf. det. SINFRA ( 8 Reaproveitamentos)</v>
          </cell>
          <cell r="C130" t="str">
            <v>ml</v>
          </cell>
          <cell r="D130">
            <v>17.0808</v>
          </cell>
        </row>
        <row r="131">
          <cell r="A131" t="str">
            <v>001.02.00280</v>
          </cell>
          <cell r="B131" t="str">
            <v>Execução de barracão de obra para alojamento</v>
          </cell>
          <cell r="C131" t="str">
            <v>m2</v>
          </cell>
          <cell r="D131">
            <v>151.0258</v>
          </cell>
        </row>
        <row r="132">
          <cell r="A132" t="str">
            <v>001.02.00300</v>
          </cell>
          <cell r="B132" t="str">
            <v>Execução de barracão de obra para depósito ou refeitório</v>
          </cell>
          <cell r="C132" t="str">
            <v>m2</v>
          </cell>
          <cell r="D132">
            <v>138.8383</v>
          </cell>
        </row>
        <row r="133">
          <cell r="A133" t="str">
            <v>001.02.00310</v>
          </cell>
          <cell r="B133" t="str">
            <v>Instalações Provisórias em Estrutura Metálica Tipo Conteiner (Almoxarifado, Depósito, Escritório, Ferramentaria, etc.) dim. 1.50x1.80x3.00 mts</v>
          </cell>
          <cell r="C133" t="str">
            <v>mês</v>
          </cell>
          <cell r="D133">
            <v>180</v>
          </cell>
        </row>
        <row r="134">
          <cell r="A134" t="str">
            <v>001.02.00320</v>
          </cell>
          <cell r="B134" t="str">
            <v>Execução de instalação provisória de água e esgoto</v>
          </cell>
          <cell r="C134" t="str">
            <v>UN</v>
          </cell>
          <cell r="D134">
            <v>762.17610000000002</v>
          </cell>
        </row>
        <row r="135">
          <cell r="A135" t="str">
            <v>001.02.00340</v>
          </cell>
          <cell r="B135" t="str">
            <v>Execução de instalação provisória de luz e força</v>
          </cell>
          <cell r="C135" t="str">
            <v>UN</v>
          </cell>
          <cell r="D135">
            <v>809.06280000000004</v>
          </cell>
        </row>
        <row r="136">
          <cell r="A136" t="str">
            <v>001.02.00360</v>
          </cell>
          <cell r="B136" t="str">
            <v>Fornecimento e instalação de placa de obra (seet) de 6.00x5.00 m conforme detalhe</v>
          </cell>
          <cell r="C136" t="str">
            <v>UN</v>
          </cell>
          <cell r="D136">
            <v>1982.1996999999999</v>
          </cell>
        </row>
        <row r="137">
          <cell r="A137" t="str">
            <v>001.02.00380</v>
          </cell>
          <cell r="B137" t="str">
            <v>Fornecimento e instalação de placa de obra,de 5,00x3,00m,conforme detalhe da seet</v>
          </cell>
          <cell r="C137" t="str">
            <v>UN</v>
          </cell>
          <cell r="D137">
            <v>990.79759999999999</v>
          </cell>
        </row>
        <row r="138">
          <cell r="A138" t="str">
            <v>001.02.00400</v>
          </cell>
          <cell r="B138" t="str">
            <v>Fornecimento e instalação de placa de obra</v>
          </cell>
          <cell r="C138" t="str">
            <v>M2</v>
          </cell>
          <cell r="D138">
            <v>71.066999999999993</v>
          </cell>
        </row>
        <row r="139">
          <cell r="A139" t="str">
            <v>001.02.00420</v>
          </cell>
          <cell r="B139" t="str">
            <v>Execução de locação da obra c/aparelhos topográficos p/medição considerar as faces externas das paredes</v>
          </cell>
          <cell r="C139" t="str">
            <v>M2</v>
          </cell>
          <cell r="D139">
            <v>1.1572</v>
          </cell>
        </row>
        <row r="140">
          <cell r="A140" t="str">
            <v>001.02.00440</v>
          </cell>
          <cell r="B140" t="str">
            <v>Execução de locação da obra c/tábuas corridas p/medição considerar as faces externas das paredes</v>
          </cell>
          <cell r="C140" t="str">
            <v>M2</v>
          </cell>
          <cell r="D140">
            <v>2.7246000000000001</v>
          </cell>
        </row>
        <row r="141">
          <cell r="A141" t="str">
            <v>001.02.00460</v>
          </cell>
          <cell r="B141" t="str">
            <v>Locação de linhas estaqueadas de 20 em 20 m para construção de muro, sem nivelamento</v>
          </cell>
          <cell r="C141" t="str">
            <v>ml</v>
          </cell>
          <cell r="D141">
            <v>1.5178</v>
          </cell>
        </row>
        <row r="142">
          <cell r="A142" t="str">
            <v>001.02.00480</v>
          </cell>
          <cell r="B142" t="str">
            <v>Locação de linhas estaqueadas de 20 em 20 m para construção de muro, com nivelamento</v>
          </cell>
          <cell r="C142" t="str">
            <v>ml</v>
          </cell>
          <cell r="D142">
            <v>2.4285999999999999</v>
          </cell>
        </row>
        <row r="143">
          <cell r="A143" t="str">
            <v>001.03</v>
          </cell>
          <cell r="B143" t="str">
            <v>MOVIMENTO DE TERRA</v>
          </cell>
          <cell r="D143">
            <v>268.40719999999999</v>
          </cell>
        </row>
        <row r="144">
          <cell r="A144" t="str">
            <v>001.03.00020</v>
          </cell>
          <cell r="B144" t="str">
            <v>Escavação manual de vala profund. até 2 mts em solo de 1ª categoria -   qualquer que seja o teor de umidade que apresente</v>
          </cell>
          <cell r="C144" t="str">
            <v>m3</v>
          </cell>
          <cell r="D144">
            <v>15.3218</v>
          </cell>
        </row>
        <row r="145">
          <cell r="A145" t="str">
            <v>001.03.00030</v>
          </cell>
          <cell r="B145" t="str">
            <v>Escavação manual de vala profund. de 2 a 4 mts em solo de 1ª categoria -  qualquer que seja o teor de umidade que apresente</v>
          </cell>
          <cell r="C145" t="str">
            <v>m3</v>
          </cell>
          <cell r="D145">
            <v>17.236999999999998</v>
          </cell>
        </row>
        <row r="146">
          <cell r="A146" t="str">
            <v>001.03.00040</v>
          </cell>
          <cell r="B146" t="str">
            <v>Escavação manual em terra compacta ate 1,50m em material de primeira catergoria</v>
          </cell>
          <cell r="C146" t="str">
            <v>M3</v>
          </cell>
          <cell r="D146">
            <v>10.725099999999999</v>
          </cell>
        </row>
        <row r="147">
          <cell r="A147" t="str">
            <v>001.03.00060</v>
          </cell>
          <cell r="B147" t="str">
            <v>Escavação manual em terra compacta de 1,50 ate 4,00 m</v>
          </cell>
          <cell r="C147" t="str">
            <v>M3</v>
          </cell>
          <cell r="D147">
            <v>19.152200000000001</v>
          </cell>
        </row>
        <row r="148">
          <cell r="A148" t="str">
            <v>001.03.00080</v>
          </cell>
          <cell r="B148" t="str">
            <v>Escavação manual em terra dura ate 1,50m de profundidade</v>
          </cell>
          <cell r="C148" t="str">
            <v>M3</v>
          </cell>
          <cell r="D148">
            <v>13.7896</v>
          </cell>
        </row>
        <row r="149">
          <cell r="A149" t="str">
            <v>001.03.00100</v>
          </cell>
          <cell r="B149" t="str">
            <v>Escavação manual em terra dura de 1,50 a 4,00m de profundidade</v>
          </cell>
          <cell r="C149" t="str">
            <v>M3</v>
          </cell>
          <cell r="D149">
            <v>22.982600000000001</v>
          </cell>
        </row>
        <row r="150">
          <cell r="A150" t="str">
            <v>001.03.00110</v>
          </cell>
          <cell r="B150" t="str">
            <v>Reaterro manual de valas c/o proprio material escavado incl.serviços de apiloamento com masso de 30 kg</v>
          </cell>
          <cell r="C150" t="str">
            <v>m3</v>
          </cell>
          <cell r="D150">
            <v>7.4692999999999996</v>
          </cell>
        </row>
        <row r="151">
          <cell r="A151" t="str">
            <v>001.03.00120</v>
          </cell>
          <cell r="B151" t="str">
            <v>Reaterro manual de valas c/o proprio material escavado incl.serviços de apiloamento com masso de 30 kg a 60 kg</v>
          </cell>
          <cell r="C151" t="str">
            <v>m3</v>
          </cell>
          <cell r="D151">
            <v>8.2355</v>
          </cell>
        </row>
        <row r="152">
          <cell r="A152" t="str">
            <v>001.03.00140</v>
          </cell>
          <cell r="B152" t="str">
            <v>Aterro interno entre baldrames em camada de 20 cm, utilizando compactador mecânico (tipo sapo mecânico), incluindo transporte e espalhamento do material</v>
          </cell>
          <cell r="C152" t="str">
            <v>m3</v>
          </cell>
          <cell r="D152">
            <v>15.6646</v>
          </cell>
        </row>
        <row r="153">
          <cell r="A153" t="str">
            <v>001.03.00200</v>
          </cell>
          <cell r="B153" t="str">
            <v>Apiloamento de fundo de valas ou cavas com masso ate 30 kg</v>
          </cell>
          <cell r="C153" t="str">
            <v>M2</v>
          </cell>
          <cell r="D153">
            <v>4.4051</v>
          </cell>
        </row>
        <row r="154">
          <cell r="A154" t="str">
            <v>001.03.00220</v>
          </cell>
          <cell r="B154" t="str">
            <v>Apiloamento de fundo de valas ou cavas com masso de 30 a 60 kg</v>
          </cell>
          <cell r="C154" t="str">
            <v>M2</v>
          </cell>
          <cell r="D154">
            <v>6.5118</v>
          </cell>
        </row>
        <row r="155">
          <cell r="A155" t="str">
            <v>001.03.00240</v>
          </cell>
          <cell r="B155" t="str">
            <v>Espalhamento manual de terra descarregada</v>
          </cell>
          <cell r="C155" t="str">
            <v>m3</v>
          </cell>
          <cell r="D155">
            <v>1.5321</v>
          </cell>
        </row>
        <row r="156">
          <cell r="A156" t="str">
            <v>001.03.00280</v>
          </cell>
          <cell r="B156" t="str">
            <v>Aquisição de material para aterro (material de base ou subbase)</v>
          </cell>
          <cell r="C156" t="str">
            <v>m3</v>
          </cell>
          <cell r="D156">
            <v>7.03</v>
          </cell>
        </row>
        <row r="157">
          <cell r="A157" t="str">
            <v>001.03.00300</v>
          </cell>
          <cell r="B157" t="str">
            <v>Escavação manual a céu aberto para tubulões</v>
          </cell>
          <cell r="C157" t="str">
            <v>M3</v>
          </cell>
          <cell r="D157">
            <v>67.715699999999998</v>
          </cell>
        </row>
        <row r="158">
          <cell r="A158" t="str">
            <v>001.03.00310</v>
          </cell>
          <cell r="B158" t="str">
            <v>Escavação Mecanizada Com Perfuratriz com Diâmetro Médio de Perfuração de 80 cm</v>
          </cell>
          <cell r="C158" t="str">
            <v>ml</v>
          </cell>
          <cell r="D158">
            <v>8.5</v>
          </cell>
        </row>
        <row r="159">
          <cell r="A159" t="str">
            <v>001.03.00340</v>
          </cell>
          <cell r="B159" t="str">
            <v>Movimento de terra c/ corte e aterro compensado e c/ volume de corte excedente compensado manual em terreno mole</v>
          </cell>
          <cell r="C159" t="str">
            <v>M3</v>
          </cell>
          <cell r="D159">
            <v>9.5761000000000003</v>
          </cell>
        </row>
        <row r="160">
          <cell r="A160" t="str">
            <v>001.03.00360</v>
          </cell>
          <cell r="B160" t="str">
            <v>Movimento de terra c/ corte e aterro compensado e c/ volume de corte excedente compensado manual em terreno duro</v>
          </cell>
          <cell r="C160" t="str">
            <v>M3</v>
          </cell>
          <cell r="D160">
            <v>11.491300000000001</v>
          </cell>
        </row>
        <row r="161">
          <cell r="A161" t="str">
            <v>001.03.00380</v>
          </cell>
          <cell r="B161" t="str">
            <v>Movimento de terra c/ corte e aterro compensado e c/ volume de aterro por empréstimo volume compensado manual em terreno mole</v>
          </cell>
          <cell r="C161" t="str">
            <v>M3</v>
          </cell>
          <cell r="D161">
            <v>9.5761000000000003</v>
          </cell>
        </row>
        <row r="162">
          <cell r="A162" t="str">
            <v>001.03.00400</v>
          </cell>
          <cell r="B162" t="str">
            <v>Movimento de terra c/ corte e aterro compensado e c/ volume de aterro por empréstimo volume compensado manual em terreno duro</v>
          </cell>
          <cell r="C162" t="str">
            <v>M3</v>
          </cell>
          <cell r="D162">
            <v>11.491300000000001</v>
          </cell>
        </row>
        <row r="163">
          <cell r="A163" t="str">
            <v>001.04</v>
          </cell>
          <cell r="B163" t="str">
            <v>FUNDAÇÕES</v>
          </cell>
          <cell r="D163">
            <v>6428.9196000000002</v>
          </cell>
        </row>
        <row r="164">
          <cell r="A164" t="str">
            <v>001.04.00020</v>
          </cell>
          <cell r="B164" t="str">
            <v>Fornecimento, Lançamento e Aplicação de Lastro de Concreto c/ betoneira em fundações 1:5:10 c/167 kg cim/m3</v>
          </cell>
          <cell r="C164" t="str">
            <v>m3</v>
          </cell>
          <cell r="D164">
            <v>165.27969999999999</v>
          </cell>
        </row>
        <row r="165">
          <cell r="A165" t="str">
            <v>001.04.00105</v>
          </cell>
          <cell r="B165" t="str">
            <v>Fornecimento, confecção, transporte e aplicação de concreto 10 Mpa (241 kgcimento/m3),em fundações, virado na obra, composto por cimento portland CP 32 F, areia lavada tipo média a grossa, seixo rolado, e equipamentos.</v>
          </cell>
          <cell r="C165" t="str">
            <v>m3</v>
          </cell>
          <cell r="D165">
            <v>176.66849999999999</v>
          </cell>
        </row>
        <row r="166">
          <cell r="A166" t="str">
            <v>001.04.00106</v>
          </cell>
          <cell r="B166" t="str">
            <v>Fornecimento, confecção, transporte e aplicação de concreto 13,5 Mpa (268 kgcimento/m3) em fundações, virado na obra, composto por cimento portland CP 32 F, areia lavada tipo média a grossa, seixo rolado, e equipamentos.</v>
          </cell>
          <cell r="C166" t="str">
            <v>m3</v>
          </cell>
          <cell r="D166">
            <v>184.0445</v>
          </cell>
        </row>
        <row r="167">
          <cell r="A167" t="str">
            <v>001.04.00107</v>
          </cell>
          <cell r="B167" t="str">
            <v>Fornecimento, confecção, transporte e aplicação de concreto 15 Mpa (280 kgcimento/m3),em fundações, virado na obra, composto por cimento portland CP 32 F, areia lavada tipo média a grossa, seixo rolado, e equipamentos.</v>
          </cell>
          <cell r="C167" t="str">
            <v>m3</v>
          </cell>
          <cell r="D167">
            <v>180.65559999999999</v>
          </cell>
        </row>
        <row r="168">
          <cell r="A168" t="str">
            <v>001.04.00108</v>
          </cell>
          <cell r="B168" t="str">
            <v>Fornecimento, confecção, transporte e aplicação de concreto 18 Mpa (305 kgcimento/m3) em fundações, virado na obra, composto por cimento portland CP 32 F, areia lavada tipo média a grossa, seixo rolado, e equipamentos.</v>
          </cell>
          <cell r="C168" t="str">
            <v>m3</v>
          </cell>
          <cell r="D168">
            <v>194.15649999999999</v>
          </cell>
        </row>
        <row r="169">
          <cell r="A169" t="str">
            <v>001.04.00109</v>
          </cell>
          <cell r="B169" t="str">
            <v>Fornecimento, confecção, transporte e aplicação de concreto 20 Mpa (322 kgcimento/m3) em fundações, virado na obra, composto por cimento portland CP 32 F, areia lavada tipo média a grossa, seixo rolado, e equipamentos.</v>
          </cell>
          <cell r="C169" t="str">
            <v>m3</v>
          </cell>
          <cell r="D169">
            <v>206.98929999999999</v>
          </cell>
        </row>
        <row r="170">
          <cell r="A170" t="str">
            <v>001.04.00110</v>
          </cell>
          <cell r="B170" t="str">
            <v>Fornecimento, confecção, transporte e aplicação de concreto 21 Mpa (331 kgcimento/m3) em fundações, virado na obra, composto por cimento portland CP 32 F, areia lavada tipo média a grossa, seixo rolado, e equipamentos.</v>
          </cell>
          <cell r="C170" t="str">
            <v>m3</v>
          </cell>
          <cell r="D170">
            <v>194.6036</v>
          </cell>
        </row>
        <row r="171">
          <cell r="A171" t="str">
            <v>001.04.00111</v>
          </cell>
          <cell r="B171" t="str">
            <v>Fornecimento, confecção, transporte e aplicação de concreto 25 Mpa (367 kgcimento/m3) em fundações, virado na obra, composto por cimento portland CP 32 F, areia lavada tipo média a grossa, seixo rolado, e equipamentos.</v>
          </cell>
          <cell r="C171" t="str">
            <v>m3</v>
          </cell>
          <cell r="D171">
            <v>204.44759999999999</v>
          </cell>
        </row>
        <row r="172">
          <cell r="A172" t="str">
            <v>001.04.00205</v>
          </cell>
          <cell r="B172" t="str">
            <v>Fornecimento, confecção, transporte e aplicação de concreto 10 Mpa (241 kgcimento/m3),em fundações, virado na obra, composto por cimento portland CP 32 F, areia lavada tipo média a grossa, pedra granitica britada, e equipamentos.</v>
          </cell>
          <cell r="C172" t="str">
            <v>m3</v>
          </cell>
          <cell r="D172">
            <v>184.8613</v>
          </cell>
        </row>
        <row r="173">
          <cell r="A173" t="str">
            <v>001.04.00206</v>
          </cell>
          <cell r="B173" t="str">
            <v>Fornecimento, confecção, transporte e aplicação de concreto 13,5 Mpa (268 kgcimento/m3) em fundações, virado na obra, composto por cimento portland CP 32 F, areia lavada tipo média a grossa, pedra granitica britada, e equipamentos.</v>
          </cell>
          <cell r="C173" t="str">
            <v>m3</v>
          </cell>
          <cell r="D173">
            <v>192.2373</v>
          </cell>
        </row>
        <row r="174">
          <cell r="A174" t="str">
            <v>001.04.00207</v>
          </cell>
          <cell r="B174" t="str">
            <v>Fornecimento, confecção, transporte e aplicação de concreto 15 Mpa (280 kgcimento/m3),em fundações, virado na obra, composto por cimento portland CP 32 F, areia lavada tipo média a grossa, pedra granitica britada, e equipamentos.</v>
          </cell>
          <cell r="C174" t="str">
            <v>m3</v>
          </cell>
          <cell r="D174">
            <v>195.5093</v>
          </cell>
        </row>
        <row r="175">
          <cell r="A175" t="str">
            <v>001.04.00208</v>
          </cell>
          <cell r="B175" t="str">
            <v>Fornecimento, confecção, transporte e aplicação de concreto 18 Mpa (305 kgcimento/m3) em fundações, virado na obra, composto por cimento portland CP 32 F, areia lavada tipo média a grossa, pedra granitica britada, e equipamentos.</v>
          </cell>
          <cell r="C175" t="str">
            <v>m3</v>
          </cell>
          <cell r="D175">
            <v>202.3493</v>
          </cell>
        </row>
        <row r="176">
          <cell r="A176" t="str">
            <v>001.04.00209</v>
          </cell>
          <cell r="B176" t="str">
            <v>Fornecimento, confecção, transporte e aplicação de concreto 20 Mpa (322 kgcimento/m3) em fundações, virado na obra, composto por cimento portland CP 32 F, areia lavada tipo média a grossa, pedra granitica britada, e equipamentos.</v>
          </cell>
          <cell r="C176" t="str">
            <v>m3</v>
          </cell>
          <cell r="D176">
            <v>206.98929999999999</v>
          </cell>
        </row>
        <row r="177">
          <cell r="A177" t="str">
            <v>001.04.00210</v>
          </cell>
          <cell r="B177" t="str">
            <v>Fornecimento, confecção, transporte e aplicação de concreto 21 Mpa (331 kgcimento/m3) em fundações, virado na obra, composto por cimento portland CP 32 F, areia lavada tipo média a grossa, pedra granitica britada, e equipamentos.</v>
          </cell>
          <cell r="C177" t="str">
            <v>m3</v>
          </cell>
          <cell r="D177">
            <v>209.4573</v>
          </cell>
        </row>
        <row r="178">
          <cell r="A178" t="str">
            <v>001.04.00211</v>
          </cell>
          <cell r="B178" t="str">
            <v>Fornecimento, confecção, transporte e aplicação de concreto 25 Mpa (367 kgcimento/m3) em fundações, virado na obra, composto por cimento portland CP 32 F, areia lavada tipo média a grossa, pedra granitica britada, e equipamentos.</v>
          </cell>
          <cell r="C178" t="str">
            <v>m3</v>
          </cell>
          <cell r="D178">
            <v>226.96209999999999</v>
          </cell>
        </row>
        <row r="179">
          <cell r="A179" t="str">
            <v>001.04.00220</v>
          </cell>
          <cell r="B179" t="str">
            <v>Fornecimento, Transporte, Lançamento e Aplicação de Concreto usinado em fundação Fck= 13,5 Mpa</v>
          </cell>
          <cell r="C179" t="str">
            <v>m3</v>
          </cell>
          <cell r="D179">
            <v>221.6439</v>
          </cell>
        </row>
        <row r="180">
          <cell r="A180" t="str">
            <v>001.04.00240</v>
          </cell>
          <cell r="B180" t="str">
            <v>Fornecimento, Transporte, Lançamento e Aplicação de Concreto usinado em fundação, Fck=15 mpa</v>
          </cell>
          <cell r="C180" t="str">
            <v>m3</v>
          </cell>
          <cell r="D180">
            <v>234.2439</v>
          </cell>
        </row>
        <row r="181">
          <cell r="A181" t="str">
            <v>001.04.00260</v>
          </cell>
          <cell r="B181" t="str">
            <v>Fornecimento, Transporte, Lançamento e Aplicação de Concreto usinado em fundação Fck= 18 Mpa</v>
          </cell>
          <cell r="C181" t="str">
            <v>m3</v>
          </cell>
          <cell r="D181">
            <v>240.54390000000001</v>
          </cell>
        </row>
        <row r="182">
          <cell r="A182" t="str">
            <v>001.04.00280</v>
          </cell>
          <cell r="B182" t="str">
            <v>Fornecimento, Transporte, Lançamento e Aplicação de Concreto usinado em fundação Fck= 20 mpa</v>
          </cell>
          <cell r="C182" t="str">
            <v>m3</v>
          </cell>
          <cell r="D182">
            <v>252.09389999999999</v>
          </cell>
        </row>
        <row r="183">
          <cell r="A183" t="str">
            <v>001.04.00290</v>
          </cell>
          <cell r="B183" t="str">
            <v>Fornecimento, Transporte, Lançamento e Aplicação de Concreto usinado em fundação Fck= 25 mpa</v>
          </cell>
          <cell r="C183" t="str">
            <v>m3</v>
          </cell>
          <cell r="D183">
            <v>262.59390000000002</v>
          </cell>
        </row>
        <row r="184">
          <cell r="A184" t="str">
            <v>001.04.00300</v>
          </cell>
          <cell r="B184" t="str">
            <v>Forma inclusive desforma comum de tábua para fundações sem reaproveitamento</v>
          </cell>
          <cell r="C184" t="str">
            <v>M2</v>
          </cell>
          <cell r="D184">
            <v>32.185099999999998</v>
          </cell>
        </row>
        <row r="185">
          <cell r="A185" t="str">
            <v>001.04.00320</v>
          </cell>
          <cell r="B185" t="str">
            <v>Forma inclusive desforma comum de tábua para fundações c/ 01 reaproveitamento</v>
          </cell>
          <cell r="C185" t="str">
            <v>M2</v>
          </cell>
          <cell r="D185">
            <v>20.2971</v>
          </cell>
        </row>
        <row r="186">
          <cell r="A186" t="str">
            <v>001.04.00340</v>
          </cell>
          <cell r="B186" t="str">
            <v>Forma inclusive desforma comum de tábua para fundações c/ 02 reaproveitamentos</v>
          </cell>
          <cell r="C186" t="str">
            <v>m2</v>
          </cell>
          <cell r="D186">
            <v>16.601099999999999</v>
          </cell>
        </row>
        <row r="187">
          <cell r="A187" t="str">
            <v>001.04.00360</v>
          </cell>
          <cell r="B187" t="str">
            <v>Forma inclusive desforma comum de tábua para fundações c/ 03 reaproveitamentos</v>
          </cell>
          <cell r="C187" t="str">
            <v>m2</v>
          </cell>
          <cell r="D187">
            <v>15.3531</v>
          </cell>
        </row>
        <row r="188">
          <cell r="A188" t="str">
            <v>001.04.00365</v>
          </cell>
          <cell r="B188" t="str">
            <v>Forma inclusive desforma comum de tábua para fundações c/ 04 reaproveitamentos</v>
          </cell>
          <cell r="C188" t="str">
            <v>m2</v>
          </cell>
          <cell r="D188">
            <v>14.726800000000001</v>
          </cell>
        </row>
        <row r="189">
          <cell r="A189" t="str">
            <v>001.04.00400</v>
          </cell>
          <cell r="B189" t="str">
            <v>Fornecimento e Aplicação de Aço CA 50</v>
          </cell>
          <cell r="C189" t="str">
            <v>KG</v>
          </cell>
          <cell r="D189">
            <v>4.6643999999999997</v>
          </cell>
        </row>
        <row r="190">
          <cell r="A190" t="str">
            <v>001.04.00420</v>
          </cell>
          <cell r="B190" t="str">
            <v>Fornecimento e Aplicação de Aço CA - 60</v>
          </cell>
          <cell r="C190" t="str">
            <v>KG</v>
          </cell>
          <cell r="D190">
            <v>5.2786</v>
          </cell>
        </row>
        <row r="191">
          <cell r="A191" t="str">
            <v>001.04.00440</v>
          </cell>
          <cell r="B191" t="str">
            <v>Concreto ciclópico com 30% de pedra de mão traço 1:4:8</v>
          </cell>
          <cell r="C191" t="str">
            <v>M3</v>
          </cell>
          <cell r="D191">
            <v>158.33250000000001</v>
          </cell>
        </row>
        <row r="192">
          <cell r="A192" t="str">
            <v>001.04.00460</v>
          </cell>
          <cell r="B192" t="str">
            <v>Concreto ciclópico com 30% de pedra de mão traço 1:3:6</v>
          </cell>
          <cell r="C192" t="str">
            <v>M3</v>
          </cell>
          <cell r="D192">
            <v>167.26990000000001</v>
          </cell>
        </row>
        <row r="193">
          <cell r="A193" t="str">
            <v>001.04.00480</v>
          </cell>
          <cell r="B193" t="str">
            <v>Execução de Alvenaria de fundação e embasamento em tijolo maciço assente c/  o traço 1:4:12, cimento, cal e areia</v>
          </cell>
          <cell r="C193" t="str">
            <v>M3</v>
          </cell>
          <cell r="D193">
            <v>154.8492</v>
          </cell>
        </row>
        <row r="194">
          <cell r="A194" t="str">
            <v>001.04.00500</v>
          </cell>
          <cell r="B194" t="str">
            <v>Execução de Alvenaria de fundação e embasamento em tijolo maciço assente c/ o traço 1:3, cimento e areia</v>
          </cell>
          <cell r="C194" t="str">
            <v>M3</v>
          </cell>
          <cell r="D194">
            <v>206.23159999999999</v>
          </cell>
        </row>
        <row r="195">
          <cell r="A195" t="str">
            <v>001.04.00520</v>
          </cell>
          <cell r="B195" t="str">
            <v>Execução de Alvenaria de fundação e embasamento em tijolo maciço assente c/ o traço 1:4 cimento e areia</v>
          </cell>
          <cell r="C195" t="str">
            <v>M3</v>
          </cell>
          <cell r="D195">
            <v>197.94759999999999</v>
          </cell>
        </row>
        <row r="196">
          <cell r="A196" t="str">
            <v>001.04.00540</v>
          </cell>
          <cell r="B196" t="str">
            <v>Execução de Alvenaria de fundação e embasamento em tijolo maciço assente c/ o traço 1:5 cimento e areia</v>
          </cell>
          <cell r="C196" t="str">
            <v>M3</v>
          </cell>
          <cell r="D196">
            <v>192.90770000000001</v>
          </cell>
        </row>
        <row r="197">
          <cell r="A197" t="str">
            <v>001.04.00560</v>
          </cell>
          <cell r="B197" t="str">
            <v>Execução de Alvenaria de fundação e embasamento em tijolo maiciço assente c/ argamassa 1:3 c/adição de vedacit a 2 kg p/saco de cimento</v>
          </cell>
          <cell r="C197" t="str">
            <v>M3</v>
          </cell>
          <cell r="D197">
            <v>215.56819999999999</v>
          </cell>
        </row>
        <row r="198">
          <cell r="A198" t="str">
            <v>001.04.00580</v>
          </cell>
          <cell r="B198" t="str">
            <v>Execução de Alvenaria de tijolo comum em espelho p/ cinta de fundação (forma), assente c/ argamassa de cimento e areia 1:3</v>
          </cell>
          <cell r="C198" t="str">
            <v>M2</v>
          </cell>
          <cell r="D198">
            <v>14.495200000000001</v>
          </cell>
        </row>
        <row r="199">
          <cell r="A199" t="str">
            <v>001.04.00600</v>
          </cell>
          <cell r="B199" t="str">
            <v>Execução de Alvenaria de tijolo comum em espelho p/ cinta de fundação (forma), assente c/ argamassa de cimento e areia 1:4</v>
          </cell>
          <cell r="C199" t="str">
            <v>M2</v>
          </cell>
          <cell r="D199">
            <v>14.2927</v>
          </cell>
        </row>
        <row r="200">
          <cell r="A200" t="str">
            <v>001.04.00620</v>
          </cell>
          <cell r="B200" t="str">
            <v>Confecção e lançamento de concreto em tubulão a céu aberto empregando concreto fck 150 mpa</v>
          </cell>
          <cell r="C200" t="str">
            <v>M3</v>
          </cell>
          <cell r="D200">
            <v>212.07910000000001</v>
          </cell>
        </row>
        <row r="201">
          <cell r="A201" t="str">
            <v>001.04.00640</v>
          </cell>
          <cell r="B201" t="str">
            <v>Confecção e lançamento de concreto em tubulão a céu aberto empregando concreto pré-misturado fck 15 mpa</v>
          </cell>
          <cell r="C201" t="str">
            <v>M3</v>
          </cell>
          <cell r="D201">
            <v>232.3287</v>
          </cell>
        </row>
        <row r="202">
          <cell r="A202" t="str">
            <v>001.04.00660</v>
          </cell>
          <cell r="B202" t="str">
            <v>Execução de Broca de concreto armado no traço 1:3:6 até 4 m profundidade e c/ diâmetro 20 cm (escavação manual)</v>
          </cell>
          <cell r="C202" t="str">
            <v>ml</v>
          </cell>
          <cell r="D202">
            <v>15.8965</v>
          </cell>
        </row>
        <row r="203">
          <cell r="A203" t="str">
            <v>001.04.00680</v>
          </cell>
          <cell r="B203" t="str">
            <v>Execução de Broca de concreto armado no traço 1:3:6 até 4 m profundidade e c/ diâmetro 25 cm (escavação manual)</v>
          </cell>
          <cell r="C203" t="str">
            <v>ml</v>
          </cell>
          <cell r="D203">
            <v>23.529800000000002</v>
          </cell>
        </row>
        <row r="204">
          <cell r="A204" t="str">
            <v>001.04.00700</v>
          </cell>
          <cell r="B204" t="str">
            <v>Execução de Broca de concreto armado no traço 1:3:6 até 4 m profundidade e c/ diâmetro 30 cm (escavação manual)</v>
          </cell>
          <cell r="C204" t="str">
            <v>ml</v>
          </cell>
          <cell r="D204">
            <v>33.042900000000003</v>
          </cell>
        </row>
        <row r="205">
          <cell r="A205" t="str">
            <v>001.04.00720</v>
          </cell>
          <cell r="B205" t="str">
            <v>Execução de Broca de concreto armado no traço 1:3:6 de 4 m até 6 m de profundidade e c/ diâmetro 25 cm (escavação manual)</v>
          </cell>
          <cell r="C205" t="str">
            <v>ml</v>
          </cell>
          <cell r="D205">
            <v>25.475000000000001</v>
          </cell>
        </row>
        <row r="206">
          <cell r="A206" t="str">
            <v>001.04.00740</v>
          </cell>
          <cell r="B206" t="str">
            <v>Execução de Broca de concreto armado no traço 1:3:6 de 4 m até 6 m de profundidade e c/ diâmetro 30 cm (escavação manual)</v>
          </cell>
          <cell r="C206" t="str">
            <v>ml</v>
          </cell>
          <cell r="D206">
            <v>36.6419</v>
          </cell>
        </row>
        <row r="207">
          <cell r="A207" t="str">
            <v>001.04.00760</v>
          </cell>
          <cell r="B207" t="str">
            <v>Fornecimento e Cravação de estaca de concreto fck=15 mpa moldada no local diâmetro 25 cm tipo """"straus""""</v>
          </cell>
          <cell r="C207" t="str">
            <v>M</v>
          </cell>
          <cell r="D207">
            <v>41.148200000000003</v>
          </cell>
        </row>
        <row r="208">
          <cell r="A208" t="str">
            <v>001.04.00780</v>
          </cell>
          <cell r="B208" t="str">
            <v>Fornecimento e Cravação de estaca de concreto fck=15 mpa moldada no local diâmetro 32 cm tipo """"straus""""</v>
          </cell>
          <cell r="C208" t="str">
            <v>M</v>
          </cell>
          <cell r="D208">
            <v>60.424199999999999</v>
          </cell>
        </row>
        <row r="209">
          <cell r="A209" t="str">
            <v>001.04.00790</v>
          </cell>
          <cell r="B209" t="str">
            <v>Fornecimento e Cravação de Estaca de Concreto Pré Moldada Dim. 17.50 x 17.50 cm - 20 T</v>
          </cell>
          <cell r="C209" t="str">
            <v>ml</v>
          </cell>
          <cell r="D209">
            <v>30.5</v>
          </cell>
        </row>
        <row r="210">
          <cell r="A210" t="str">
            <v>001.04.00800</v>
          </cell>
          <cell r="B210" t="str">
            <v>Fornecimento e Cravação de Estaca de Concreto Pré-Moldada Dim (26,5x26,5)cm - 30 T</v>
          </cell>
          <cell r="C210" t="str">
            <v>ml</v>
          </cell>
          <cell r="D210">
            <v>49.4</v>
          </cell>
        </row>
        <row r="211">
          <cell r="A211" t="str">
            <v>001.04.00820</v>
          </cell>
          <cell r="B211" t="str">
            <v>Fornecimento e Instalação de emenda em estaca pré-moldada de concreto</v>
          </cell>
          <cell r="C211" t="str">
            <v>UN</v>
          </cell>
          <cell r="D211">
            <v>20</v>
          </cell>
        </row>
        <row r="212">
          <cell r="A212" t="str">
            <v>001.04.00840</v>
          </cell>
          <cell r="B212" t="str">
            <v>Lastro de brita granítica apiloado manualmente</v>
          </cell>
          <cell r="C212" t="str">
            <v>m3</v>
          </cell>
          <cell r="D212">
            <v>45.460900000000002</v>
          </cell>
        </row>
        <row r="213">
          <cell r="A213" t="str">
            <v>001.04.00860</v>
          </cell>
          <cell r="B213" t="str">
            <v>Lastro de areia média a grossa apiloado manualmente</v>
          </cell>
          <cell r="C213" t="str">
            <v>m3</v>
          </cell>
          <cell r="D213">
            <v>35.660899999999998</v>
          </cell>
        </row>
        <row r="214">
          <cell r="A214" t="str">
            <v>001.05</v>
          </cell>
          <cell r="B214" t="str">
            <v>ESTRUTURA</v>
          </cell>
          <cell r="D214">
            <v>5166.6125000000002</v>
          </cell>
        </row>
        <row r="215">
          <cell r="A215" t="str">
            <v>001.05.00020</v>
          </cell>
          <cell r="B215" t="str">
            <v>Fornecimento, confecção, transporte e aplicação de concreto 15 Mpa (280 kgcimento/m3),em estrutura, virado na obra, composto por cimento portland CP 32 F, areia lavada tipo média a grossa, seixo rolado, e equipamentos.</v>
          </cell>
          <cell r="C215" t="str">
            <v>m3</v>
          </cell>
          <cell r="D215">
            <v>183.12459999999999</v>
          </cell>
        </row>
        <row r="216">
          <cell r="A216" t="str">
            <v>001.05.00021</v>
          </cell>
          <cell r="B216" t="str">
            <v>Fornecimento, confecção, transporte e aplicação de concreto 18 Mpa (305 kgcimento/m3) em estrutura, virado na obra, composto por cimento portland CP 32 F, areia lavada tipo média a grossa, seixo rolado, e equipamentos.</v>
          </cell>
          <cell r="C216" t="str">
            <v>m3</v>
          </cell>
          <cell r="D216">
            <v>189.96459999999999</v>
          </cell>
        </row>
        <row r="217">
          <cell r="A217" t="str">
            <v>001.05.00022</v>
          </cell>
          <cell r="B217" t="str">
            <v>Fornecimento, confecção, transporte e aplicação de concreto 20 Mpa (322 kgcimento/m3) em estrutura, virado na obra, composto por cimento portland CP 32 F, areia lavada tipo média a grossa, seixo rolado, e equipamentos.</v>
          </cell>
          <cell r="C217" t="str">
            <v>m3</v>
          </cell>
          <cell r="D217">
            <v>202.79740000000001</v>
          </cell>
        </row>
        <row r="218">
          <cell r="A218" t="str">
            <v>001.05.00023</v>
          </cell>
          <cell r="B218" t="str">
            <v>Fornecimento, confecção, transporte e aplicação de concreto 21 Mpa (331 kgcimento/m3) em estrutura, virado na obra, composto por cimento portland CP 32 F, areia lavada tipo média a grossa, seixo rolado, e equipamentos.</v>
          </cell>
          <cell r="C218" t="str">
            <v>m3</v>
          </cell>
          <cell r="D218">
            <v>197.07259999999999</v>
          </cell>
        </row>
        <row r="219">
          <cell r="A219" t="str">
            <v>001.05.00024</v>
          </cell>
          <cell r="B219" t="str">
            <v>Fornecimento, confecção, transporte e aplicação de concreto 25 Mpa (367 kgcimento/m3) em estrutura, virado na obra, composto por cimento portland CP 32 F, areia lavada tipo média a grossa, seixo rolado, e equipamentos.</v>
          </cell>
          <cell r="C219" t="str">
            <v>m3</v>
          </cell>
          <cell r="D219">
            <v>206.91659999999999</v>
          </cell>
        </row>
        <row r="220">
          <cell r="A220" t="str">
            <v>001.05.00030</v>
          </cell>
          <cell r="B220" t="str">
            <v>Fornecimento, confecção, transporte e aplicação de concreto 15 Mpa (280 kgcimento/m3),em estrutura, virado na obra, composto por cimento portland CP 32 F, areia lavada tipo média a grossa, pedra granitica britada, e equipamentos.</v>
          </cell>
          <cell r="C220" t="str">
            <v>m3</v>
          </cell>
          <cell r="D220">
            <v>191.31739999999999</v>
          </cell>
        </row>
        <row r="221">
          <cell r="A221" t="str">
            <v>001.05.00031</v>
          </cell>
          <cell r="B221" t="str">
            <v>Fornecimento, confecção, transporte e aplicação de concreto 18 Mpa (305 kgcimento/m3) em estrutura, virado na obra, composto por cimento portland CP 32 F, areia lavada tipo média a grossa, pedra granitica britada, e equipamentos.</v>
          </cell>
          <cell r="C221" t="str">
            <v>m3</v>
          </cell>
          <cell r="D221">
            <v>198.1574</v>
          </cell>
        </row>
        <row r="222">
          <cell r="A222" t="str">
            <v>001.05.00032</v>
          </cell>
          <cell r="B222" t="str">
            <v>Fornecimento, confecção, transporte e aplicação de concreto 20 Mpa (322 kgcimento/m3) em estrutura, virado na obra, composto por cimento portland CP 32 F, areia lavada tipo média a grossa, pedra granitica britada, e equipamentos.</v>
          </cell>
          <cell r="C222" t="str">
            <v>m3</v>
          </cell>
          <cell r="D222">
            <v>202.79740000000001</v>
          </cell>
        </row>
        <row r="223">
          <cell r="A223" t="str">
            <v>001.05.00033</v>
          </cell>
          <cell r="B223" t="str">
            <v>Fornecimento, confecção, transporte e aplicação de concreto 21 Mpa (322 kgcimento/m3) em estrutura, virado na obra, composto por cimento portland CP 32 F, areia lavada tipo média a grossa, pedra granitica britada, e equipamentos.</v>
          </cell>
          <cell r="C223" t="str">
            <v>m3</v>
          </cell>
          <cell r="D223">
            <v>205.2654</v>
          </cell>
        </row>
        <row r="224">
          <cell r="A224" t="str">
            <v>001.05.00034</v>
          </cell>
          <cell r="B224" t="str">
            <v>Fornecimento, confecção, transporte e aplicação de concreto 25 Mpa (367 kgcimento/m3) em estrutura, virado na obra, composto por cimento portland CP 32 F, areia lavada tipo média a grossa, pedra granitica britada, e equipamentos.</v>
          </cell>
          <cell r="C224" t="str">
            <v>m3</v>
          </cell>
          <cell r="D224">
            <v>222.77019999999999</v>
          </cell>
        </row>
        <row r="225">
          <cell r="A225" t="str">
            <v>001.05.00140</v>
          </cell>
          <cell r="B225" t="str">
            <v>Fornecimento, Transporte, Lançamento, Adensamento e Acabamento Manual de Concreto Usinado Fck= 13,50 Mpa, em Estrutura.</v>
          </cell>
          <cell r="C225" t="str">
            <v>m3</v>
          </cell>
          <cell r="D225">
            <v>217.452</v>
          </cell>
        </row>
        <row r="226">
          <cell r="A226" t="str">
            <v>001.05.00160</v>
          </cell>
          <cell r="B226" t="str">
            <v>Fornecimento, Transporte, Lançamento, Adensamento e Acabamento Manual de Concreto Usinado Fck= 15 Mpa, em Estrutura.</v>
          </cell>
          <cell r="C226" t="str">
            <v>m3</v>
          </cell>
          <cell r="D226">
            <v>230.05199999999999</v>
          </cell>
        </row>
        <row r="227">
          <cell r="A227" t="str">
            <v>001.05.00180</v>
          </cell>
          <cell r="B227" t="str">
            <v>Fornecimento, Transporte, Lançamento, Adensamento e Acabamento Manual de Concreto Usinado Fck= 18 Mpa, em Estrutura.</v>
          </cell>
          <cell r="C227" t="str">
            <v>m3</v>
          </cell>
          <cell r="D227">
            <v>236.352</v>
          </cell>
        </row>
        <row r="228">
          <cell r="A228" t="str">
            <v>001.05.00200</v>
          </cell>
          <cell r="B228" t="str">
            <v>Fornecimento, Transporte, Lançamento, Adensamento e Acabamento Manual de Concreto Usinado Fck= 20 Mpa, em Estrutura.</v>
          </cell>
          <cell r="C228" t="str">
            <v>m3</v>
          </cell>
          <cell r="D228">
            <v>247.90199999999999</v>
          </cell>
        </row>
        <row r="229">
          <cell r="A229" t="str">
            <v>001.05.00220</v>
          </cell>
          <cell r="B229" t="str">
            <v>Fornecimento, Transporte, Lançamento, Adensamento e Acabamento Manual de Concreto Usinado Fck= 25 Mpa, em Estrutura.</v>
          </cell>
          <cell r="C229" t="str">
            <v>m3</v>
          </cell>
          <cell r="D229">
            <v>258.40199999999999</v>
          </cell>
        </row>
        <row r="230">
          <cell r="A230" t="str">
            <v>001.05.00230</v>
          </cell>
          <cell r="B230" t="str">
            <v>Fornecimento e Aplicação de Concreto em Estrutura Fck= 13,50 Mpa (não está incluso o bombeamento)</v>
          </cell>
          <cell r="C230" t="str">
            <v>m3</v>
          </cell>
          <cell r="D230">
            <v>200.9812</v>
          </cell>
        </row>
        <row r="231">
          <cell r="A231" t="str">
            <v>001.05.00231</v>
          </cell>
          <cell r="B231" t="str">
            <v>Fornecimento e Aplicação de Concreto em Estrutura Fck= 15 Mpa (não está incluso o bombeamento)</v>
          </cell>
          <cell r="C231" t="str">
            <v>m3</v>
          </cell>
          <cell r="D231">
            <v>213.5812</v>
          </cell>
        </row>
        <row r="232">
          <cell r="A232" t="str">
            <v>001.05.00232</v>
          </cell>
          <cell r="B232" t="str">
            <v>Fornecimento e Aplicação de Concreto em Estrutura Fck= 18 Mpa (não está incluso o bombeamento)</v>
          </cell>
          <cell r="C232" t="str">
            <v>m3</v>
          </cell>
          <cell r="D232">
            <v>219.88120000000001</v>
          </cell>
        </row>
        <row r="233">
          <cell r="A233" t="str">
            <v>001.05.00233</v>
          </cell>
          <cell r="B233" t="str">
            <v>Fornecimento e Aplicação de Concreto em Estrutura Fck= 20 Mpa (não está incluso o bombeamento)</v>
          </cell>
          <cell r="C233" t="str">
            <v>m3</v>
          </cell>
          <cell r="D233">
            <v>231.43119999999999</v>
          </cell>
        </row>
        <row r="234">
          <cell r="A234" t="str">
            <v>001.05.00234</v>
          </cell>
          <cell r="B234" t="str">
            <v>Fornecimento e Aplicação de Concreto em Estrutura Fck= 25 Mpa (não está incluso o bombeamento)</v>
          </cell>
          <cell r="C234" t="str">
            <v>m3</v>
          </cell>
          <cell r="D234">
            <v>241.93119999999999</v>
          </cell>
        </row>
        <row r="235">
          <cell r="A235" t="str">
            <v>001.05.00235</v>
          </cell>
          <cell r="B235" t="str">
            <v>Serviço de Bombeamento de Concreto em Estrutura</v>
          </cell>
          <cell r="C235" t="str">
            <v>m3</v>
          </cell>
          <cell r="D235">
            <v>18</v>
          </cell>
        </row>
        <row r="236">
          <cell r="A236" t="str">
            <v>001.05.00260</v>
          </cell>
          <cell r="B236" t="str">
            <v>Fornecimento e Aplicação de Aço  CA 50 em estrutura</v>
          </cell>
          <cell r="C236" t="str">
            <v>KG</v>
          </cell>
          <cell r="D236">
            <v>4.6643999999999997</v>
          </cell>
        </row>
        <row r="237">
          <cell r="A237" t="str">
            <v>001.05.00280</v>
          </cell>
          <cell r="B237" t="str">
            <v>Fornecimento e Aplicação de Aço CA 60 em estrutura</v>
          </cell>
          <cell r="C237" t="str">
            <v>KG</v>
          </cell>
          <cell r="D237">
            <v>5.2786</v>
          </cell>
        </row>
        <row r="238">
          <cell r="A238" t="str">
            <v>001.05.00300</v>
          </cell>
          <cell r="B238" t="str">
            <v>Fornecimento e Aplicação de Aço em tela soldada 4.20 mm com malha 15x15 cm - Q 92</v>
          </cell>
          <cell r="C238" t="str">
            <v>m2</v>
          </cell>
          <cell r="D238">
            <v>9.9262999999999995</v>
          </cell>
        </row>
        <row r="239">
          <cell r="A239" t="str">
            <v>001.05.00320</v>
          </cell>
          <cell r="B239" t="str">
            <v>Confecção e Montagem de Forma incl. desforma comum de tábua  sem reaproveitamento</v>
          </cell>
          <cell r="C239" t="str">
            <v>M2</v>
          </cell>
          <cell r="D239">
            <v>40.830100000000002</v>
          </cell>
        </row>
        <row r="240">
          <cell r="A240" t="str">
            <v>001.05.00340</v>
          </cell>
          <cell r="B240" t="str">
            <v>Confecção e Montagem de Forma incl. desforma comum de tábua com 01 reaproveitamento</v>
          </cell>
          <cell r="C240" t="str">
            <v>M2</v>
          </cell>
          <cell r="D240">
            <v>24.8931</v>
          </cell>
        </row>
        <row r="241">
          <cell r="A241" t="str">
            <v>001.05.00360</v>
          </cell>
          <cell r="B241" t="str">
            <v>Confecção e Montagem de Forma incl. desforma comum de tábua com 02 reaproveitamentos</v>
          </cell>
          <cell r="C241" t="str">
            <v>m2</v>
          </cell>
          <cell r="D241">
            <v>20.076599999999999</v>
          </cell>
        </row>
        <row r="242">
          <cell r="A242" t="str">
            <v>001.05.00365</v>
          </cell>
          <cell r="B242" t="str">
            <v>Confecção e Montagem de Forma incl. desforma comum de tábua  com 03 reaproveitamentos</v>
          </cell>
          <cell r="C242" t="str">
            <v>m2</v>
          </cell>
          <cell r="D242">
            <v>16.5136</v>
          </cell>
        </row>
        <row r="243">
          <cell r="A243" t="str">
            <v>001.05.00370</v>
          </cell>
          <cell r="B243" t="str">
            <v>Confecção e Montagem de Forma incl. desforma comum de tábua  com 04 reaproveitamentos</v>
          </cell>
          <cell r="C243" t="str">
            <v>m2</v>
          </cell>
          <cell r="D243">
            <v>14.848000000000001</v>
          </cell>
        </row>
        <row r="244">
          <cell r="A244" t="str">
            <v>001.05.00420</v>
          </cell>
          <cell r="B244" t="str">
            <v>Confecção e Montagem de Forma especial em chapa de madeira compensada do tipo resinada c/ 12 mm de espessura sem reaproveitamento</v>
          </cell>
          <cell r="C244" t="str">
            <v>M2</v>
          </cell>
          <cell r="D244">
            <v>40.142600000000002</v>
          </cell>
        </row>
        <row r="245">
          <cell r="A245" t="str">
            <v>001.05.00440</v>
          </cell>
          <cell r="B245" t="str">
            <v>Confecção e Montagem de Forma especial em chapa de madeira compensada do tipo resinada c/ 12 mm de espessura com 01 reaproveitamento</v>
          </cell>
          <cell r="C245" t="str">
            <v>M2</v>
          </cell>
          <cell r="D245">
            <v>34.463000000000001</v>
          </cell>
        </row>
        <row r="246">
          <cell r="A246" t="str">
            <v>001.05.00460</v>
          </cell>
          <cell r="B246" t="str">
            <v>Forma especial em chapa de madeira compensada do tipo resinada c/ 12 mm de espessura com 02 reaproveitamento</v>
          </cell>
          <cell r="C246" t="str">
            <v>M2</v>
          </cell>
          <cell r="D246">
            <v>29.800599999999999</v>
          </cell>
        </row>
        <row r="247">
          <cell r="A247" t="str">
            <v>001.05.00480</v>
          </cell>
          <cell r="B247" t="str">
            <v>Confecção e Montagem de Forma especial em chapa de madeira compensada do tipo plastificada c/ 12 mm de espessura sem reaproveitamento</v>
          </cell>
          <cell r="C247" t="str">
            <v>M2</v>
          </cell>
          <cell r="D247">
            <v>49.742600000000003</v>
          </cell>
        </row>
        <row r="248">
          <cell r="A248" t="str">
            <v>001.05.00500</v>
          </cell>
          <cell r="B248" t="str">
            <v>Confecção e Montagem de Forma especial em chapa de madeira compensada do tipo plastificada c/ 12 mm de espessura com 01 reaproveitamento</v>
          </cell>
          <cell r="C248" t="str">
            <v>M2</v>
          </cell>
          <cell r="D248">
            <v>39.496899999999997</v>
          </cell>
        </row>
        <row r="249">
          <cell r="A249" t="str">
            <v>001.05.00520</v>
          </cell>
          <cell r="B249" t="str">
            <v>Confecção e Montagem de Forma especial em chapa de madeira compensada do tipo plastificada c/ 12 mm de espessura com 02 reaproveitamento</v>
          </cell>
          <cell r="C249" t="str">
            <v>M2</v>
          </cell>
          <cell r="D249">
            <v>32.169199999999996</v>
          </cell>
        </row>
        <row r="250">
          <cell r="A250" t="str">
            <v>001.05.00540</v>
          </cell>
          <cell r="B250" t="str">
            <v>Confecção e Montagem de Forma especial em chapa de madeira compensada do tipo plastificada c/ 12 mm de espessura com 03 reaproveitamento</v>
          </cell>
          <cell r="C250" t="str">
            <v>M2</v>
          </cell>
          <cell r="D250">
            <v>27.2639</v>
          </cell>
        </row>
        <row r="251">
          <cell r="A251" t="str">
            <v>001.05.00560</v>
          </cell>
          <cell r="B251" t="str">
            <v>Confecção e Montagem de Forma especial em chapa de madeira compensada do tipo plastificada c/ 12 mm de espessura com 04 reaproveitamento</v>
          </cell>
          <cell r="C251" t="str">
            <v>M2</v>
          </cell>
          <cell r="D251">
            <v>24.161100000000001</v>
          </cell>
        </row>
        <row r="252">
          <cell r="A252" t="str">
            <v>001.05.00660</v>
          </cell>
          <cell r="B252" t="str">
            <v>Execução de Laje pré-fabricada para forro espacamento entre vigas de 41cm a espessura da lajota de 8.00 cm e capeamento de 2.00 cm, incl tela soldada CA 60 4.20 mm 15 x 15 cm</v>
          </cell>
          <cell r="C252" t="str">
            <v>m2</v>
          </cell>
          <cell r="D252">
            <v>40.993099999999998</v>
          </cell>
        </row>
        <row r="253">
          <cell r="A253" t="str">
            <v>001.05.00680</v>
          </cell>
          <cell r="B253" t="str">
            <v>Execução de Laje pré-fabricada para piso espaçamento entre vigas de 41 cm a espessura da lajota de 8.00 cm e capeamento de 4.00 cm, incl tela soldada CA 60 4.20 mm 15 x 15 cm</v>
          </cell>
          <cell r="C253" t="str">
            <v>m2</v>
          </cell>
          <cell r="D253">
            <v>45.457700000000003</v>
          </cell>
        </row>
        <row r="254">
          <cell r="A254" t="str">
            <v>001.05.00720</v>
          </cell>
          <cell r="B254" t="str">
            <v>Execução de pilar tipo sanduíche de madeira 6x12 cm, entarugado c/ madeira através de parafusos</v>
          </cell>
          <cell r="C254" t="str">
            <v>ml</v>
          </cell>
          <cell r="D254">
            <v>19.319400000000002</v>
          </cell>
        </row>
        <row r="255">
          <cell r="A255" t="str">
            <v>001.05.00820</v>
          </cell>
          <cell r="B255" t="str">
            <v>Fornecimento e Execução de Grauteamento de Estrutura de Concreto Pré Moldado traço 1:3 incl. SuperPlastificante</v>
          </cell>
          <cell r="C255" t="str">
            <v>m3</v>
          </cell>
          <cell r="D255">
            <v>330.4221</v>
          </cell>
        </row>
        <row r="256">
          <cell r="A256" t="str">
            <v>001.06</v>
          </cell>
          <cell r="B256" t="str">
            <v>IMPERMEABILIZAÇÕES E TRATAMENTOS</v>
          </cell>
          <cell r="D256">
            <v>194.25460000000001</v>
          </cell>
        </row>
        <row r="257">
          <cell r="A257" t="str">
            <v>001.06.00020</v>
          </cell>
          <cell r="B257" t="str">
            <v>Execução de impermeabilização c/ argamassa de cimento e areia  c/ 2.00 cm de espessura preparada c/ solução de sika 1 e agua no traço 1:12</v>
          </cell>
          <cell r="C257" t="str">
            <v>M2</v>
          </cell>
          <cell r="D257">
            <v>13.469099999999999</v>
          </cell>
        </row>
        <row r="258">
          <cell r="A258" t="str">
            <v>001.06.00040</v>
          </cell>
          <cell r="B258" t="str">
            <v>Execução de impermeabilização c/ argamassa de cimento e areia c/ 2.00 cm de espessura preparada c/ solução dee sika 1 e água no traço 1:10</v>
          </cell>
          <cell r="C258" t="str">
            <v>M2</v>
          </cell>
          <cell r="D258">
            <v>13.5601</v>
          </cell>
        </row>
        <row r="259">
          <cell r="A259" t="str">
            <v>001.06.00060</v>
          </cell>
          <cell r="B259" t="str">
            <v>Execução de impermeabilização c/argamassa de cimento e areia 1:3 a 2.00 cm espessura c/ adição de 2.00 kg de vedacit por saco de cimento</v>
          </cell>
          <cell r="C259" t="str">
            <v>M2</v>
          </cell>
          <cell r="D259">
            <v>15.1501</v>
          </cell>
        </row>
        <row r="260">
          <cell r="A260" t="str">
            <v>001.06.00100</v>
          </cell>
          <cell r="B260" t="str">
            <v>Execução de pintura c/neutrol 45 c/ 02 demãos</v>
          </cell>
          <cell r="C260" t="str">
            <v>M2</v>
          </cell>
          <cell r="D260">
            <v>3.8201000000000001</v>
          </cell>
        </row>
        <row r="261">
          <cell r="A261" t="str">
            <v>001.06.00110</v>
          </cell>
          <cell r="B261" t="str">
            <v>Fornecimento e Instalação de Lona Plástica Preta ( Encerado)</v>
          </cell>
          <cell r="C261" t="str">
            <v>m2</v>
          </cell>
          <cell r="D261">
            <v>0.55900000000000005</v>
          </cell>
        </row>
        <row r="262">
          <cell r="A262" t="str">
            <v>001.06.00160</v>
          </cell>
          <cell r="B262" t="str">
            <v>Execução de imunização de madeiramento de cobertura ou forro de madeira com aplicação de pentox claro a uma demão</v>
          </cell>
          <cell r="C262" t="str">
            <v>M2</v>
          </cell>
          <cell r="D262">
            <v>1.6272</v>
          </cell>
        </row>
        <row r="263">
          <cell r="A263" t="str">
            <v>001.06.00180</v>
          </cell>
          <cell r="B263" t="str">
            <v>Execução de descupinização</v>
          </cell>
          <cell r="C263" t="str">
            <v>M2</v>
          </cell>
          <cell r="D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20.7258</v>
          </cell>
        </row>
        <row r="265">
          <cell r="A265" t="str">
            <v>001.06.00220</v>
          </cell>
          <cell r="B265" t="str">
            <v>Execução de impermeabilização interna de reservatório elevado para água empregando argamassa semi-flexível com cimento plimérico</v>
          </cell>
          <cell r="C265" t="str">
            <v>M2</v>
          </cell>
          <cell r="D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28.497</v>
          </cell>
        </row>
        <row r="267">
          <cell r="A267" t="str">
            <v>001.06.00260</v>
          </cell>
          <cell r="B267" t="str">
            <v>Execução de regularização de laje com argamassa de cimento e areia 1:3 com cimento, espessura média igual a 3.00 cm</v>
          </cell>
          <cell r="C267" t="str">
            <v>M2</v>
          </cell>
          <cell r="D267">
            <v>8.7926000000000002</v>
          </cell>
        </row>
        <row r="268">
          <cell r="A268" t="str">
            <v>001.06.00280</v>
          </cell>
          <cell r="B268" t="str">
            <v>Execução de impermeabilização de laje de cobertura com utilização de manta asfáltica poliéster 3.00 mm</v>
          </cell>
          <cell r="C268" t="str">
            <v>M2</v>
          </cell>
          <cell r="D268">
            <v>26.46</v>
          </cell>
        </row>
        <row r="269">
          <cell r="A269" t="str">
            <v>001.06.00300</v>
          </cell>
          <cell r="B269" t="str">
            <v>Execução de impermeabilização de laje de cobertura com utilização de manta asfáltica poliéster 4.00 mm</v>
          </cell>
          <cell r="C269" t="str">
            <v>M2</v>
          </cell>
          <cell r="D269">
            <v>28.497</v>
          </cell>
        </row>
        <row r="270">
          <cell r="A270" t="str">
            <v>001.06.00320</v>
          </cell>
          <cell r="B270" t="str">
            <v>Execução de proteção mecânica com argamassa de cimento e areia 1:3,espessura 2.00 cm</v>
          </cell>
          <cell r="C270" t="str">
            <v>M2</v>
          </cell>
          <cell r="D270">
            <v>6.1989000000000001</v>
          </cell>
        </row>
        <row r="271">
          <cell r="A271" t="str">
            <v>001.06.00340</v>
          </cell>
          <cell r="B271" t="str">
            <v>Fornecimento e Aplicação de Isopor e = 5,00 cm, conf. Det. Sinfra n.01</v>
          </cell>
          <cell r="C271" t="str">
            <v>m2</v>
          </cell>
          <cell r="D271">
            <v>8.3831000000000007</v>
          </cell>
        </row>
        <row r="272">
          <cell r="A272" t="str">
            <v>001.06.00341</v>
          </cell>
          <cell r="B272" t="str">
            <v>Fornecimento e Aplicação de Isopor e = 10,00 cm, conf. Det. Sinfra n.02</v>
          </cell>
          <cell r="C272" t="str">
            <v>m2</v>
          </cell>
          <cell r="D272">
            <v>16.5746</v>
          </cell>
        </row>
        <row r="273">
          <cell r="A273" t="str">
            <v>001.07</v>
          </cell>
          <cell r="B273" t="str">
            <v>ALVENARIA</v>
          </cell>
          <cell r="D273">
            <v>2234.2811000000002</v>
          </cell>
        </row>
        <row r="274">
          <cell r="A274" t="str">
            <v>001.07.00020</v>
          </cell>
          <cell r="B274" t="str">
            <v>Execução de alvenaria de elevação de tijolo maciço assente c/ argamassa de cimento e areia no traço 1:3 de 1/4 vez</v>
          </cell>
          <cell r="C274" t="str">
            <v>M2</v>
          </cell>
          <cell r="D274">
            <v>15.514799999999999</v>
          </cell>
        </row>
        <row r="275">
          <cell r="A275" t="str">
            <v>001.07.00040</v>
          </cell>
          <cell r="B275" t="str">
            <v>Execução de alvenaria de elevação de tijolo maciço assente c/ argamassa de cimento e areia no traço 1:3 de 1/2 vez</v>
          </cell>
          <cell r="C275" t="str">
            <v>M2</v>
          </cell>
          <cell r="D275">
            <v>29.2913</v>
          </cell>
        </row>
        <row r="276">
          <cell r="A276" t="str">
            <v>001.07.00060</v>
          </cell>
          <cell r="B276" t="str">
            <v>Execução de alvenaria de elevação de tijolo maciço assente c/ argamassa de cimento e areia no traço 1:3 de 1 vez</v>
          </cell>
          <cell r="C276" t="str">
            <v>M2</v>
          </cell>
          <cell r="D276">
            <v>51.522100000000002</v>
          </cell>
        </row>
        <row r="277">
          <cell r="A277" t="str">
            <v>001.07.00080</v>
          </cell>
          <cell r="B277" t="str">
            <v>Execução de alvenaria de elevação de tijolo maciço assente c/ argamassa de cal e areia no traço de 1:4 de 1/4 vez</v>
          </cell>
          <cell r="C277" t="str">
            <v>M2</v>
          </cell>
          <cell r="D277">
            <v>13.8179</v>
          </cell>
        </row>
        <row r="278">
          <cell r="A278" t="str">
            <v>001.07.00100</v>
          </cell>
          <cell r="B278" t="str">
            <v>Execução de alvenaria de elevação de tijolo maciço assente c/ argamassa de cal e areia no traço de 1:4 de 1/2 vez</v>
          </cell>
          <cell r="C278" t="str">
            <v>M2</v>
          </cell>
          <cell r="D278">
            <v>25.8188</v>
          </cell>
        </row>
        <row r="279">
          <cell r="A279" t="str">
            <v>001.07.00120</v>
          </cell>
          <cell r="B279" t="str">
            <v>Execução de alvenaria de elevação de tijolo maciço assente c/ argamassa de cal e areia no traço de 1:4 de 1 vez</v>
          </cell>
          <cell r="C279" t="str">
            <v>M2</v>
          </cell>
          <cell r="D279">
            <v>46.328499999999998</v>
          </cell>
        </row>
        <row r="280">
          <cell r="A280" t="str">
            <v>001.07.00140</v>
          </cell>
          <cell r="B280" t="str">
            <v>Execução de alvenaria de tijolo maciço assente c/ argamassa de cimento e areia no traço 1:4 de 1/4 vez</v>
          </cell>
          <cell r="C280" t="str">
            <v>M2</v>
          </cell>
          <cell r="D280">
            <v>16.510100000000001</v>
          </cell>
        </row>
        <row r="281">
          <cell r="A281" t="str">
            <v>001.07.00160</v>
          </cell>
          <cell r="B281" t="str">
            <v>Execução de alvenaria de tijolo maciço assente c/ argamassa de cimento e areia no traço 1:4 de 1/2 vez</v>
          </cell>
          <cell r="C281" t="str">
            <v>M2</v>
          </cell>
          <cell r="D281">
            <v>27.3322</v>
          </cell>
        </row>
        <row r="282">
          <cell r="A282" t="str">
            <v>001.07.00180</v>
          </cell>
          <cell r="B282" t="str">
            <v>Execução de alvenaria de tijolo maciço assente c/ argamassa de cimento e areia no traço 1:4 de 1 vez</v>
          </cell>
          <cell r="C282" t="str">
            <v>M2</v>
          </cell>
          <cell r="D282">
            <v>50.234200000000001</v>
          </cell>
        </row>
        <row r="283">
          <cell r="A283" t="str">
            <v>001.07.00200</v>
          </cell>
          <cell r="B283" t="str">
            <v>Execução de alvenaria de elevação c/ tijolo maciço assente c/ argamassa mista de cimento cal e areia no traço 1:2:8 de de 1/4 vez</v>
          </cell>
          <cell r="C283" t="str">
            <v>M2</v>
          </cell>
          <cell r="D283">
            <v>14.7286</v>
          </cell>
        </row>
        <row r="284">
          <cell r="A284" t="str">
            <v>001.07.00220</v>
          </cell>
          <cell r="B284" t="str">
            <v>Execução de alvenaria de elevação c/ tijolo maciço assente c/ argamassa mista de cimento cal e areia no traço 1:2:8 de de 1/2 vez</v>
          </cell>
          <cell r="C284" t="str">
            <v>M2</v>
          </cell>
          <cell r="D284">
            <v>28.0395</v>
          </cell>
        </row>
        <row r="285">
          <cell r="A285" t="str">
            <v>001.07.00240</v>
          </cell>
          <cell r="B285" t="str">
            <v>Execução de alvenaria de elevação c/ tijolo maciço assente c/ argamassa mista de cimento cal e areia no traço 1:2:8 de de 1 vez</v>
          </cell>
          <cell r="C285" t="str">
            <v>M2</v>
          </cell>
          <cell r="D285">
            <v>49.667299999999997</v>
          </cell>
        </row>
        <row r="286">
          <cell r="A286" t="str">
            <v>001.07.00260</v>
          </cell>
          <cell r="B286" t="str">
            <v>Execução de alvenaria de elevação de tijolo maciço assente c/ argamassa mista 1:4:12 de 1/2 vez</v>
          </cell>
          <cell r="C286" t="str">
            <v>M2</v>
          </cell>
          <cell r="D286">
            <v>25.147300000000001</v>
          </cell>
        </row>
        <row r="287">
          <cell r="A287" t="str">
            <v>001.07.00280</v>
          </cell>
          <cell r="B287" t="str">
            <v>Execução de alvenaria de elevação de tijolo maciço assente c/ argamassa mista 1:4:12 de 1 vez</v>
          </cell>
          <cell r="C287" t="str">
            <v>M2</v>
          </cell>
          <cell r="D287">
            <v>45.360900000000001</v>
          </cell>
        </row>
        <row r="288">
          <cell r="A288" t="str">
            <v>001.07.00300</v>
          </cell>
          <cell r="B288" t="str">
            <v>Execução de alvenaria de elevação de tijolo maciço assente c/ argamassa mista 1:4:12 de 1.5 vez</v>
          </cell>
          <cell r="C288" t="str">
            <v>M2</v>
          </cell>
          <cell r="D288">
            <v>61.833100000000002</v>
          </cell>
        </row>
        <row r="289">
          <cell r="A289" t="str">
            <v>001.07.00340</v>
          </cell>
          <cell r="B289" t="str">
            <v>Execução de alvenaria de elevação c/ tijolo cerâmico 9x19x19 assente c/ argamassa mista 1:2:8 de 1/2 vez</v>
          </cell>
          <cell r="C289" t="str">
            <v>m2</v>
          </cell>
          <cell r="D289">
            <v>12.618600000000001</v>
          </cell>
        </row>
        <row r="290">
          <cell r="A290" t="str">
            <v>001.07.00360</v>
          </cell>
          <cell r="B290" t="str">
            <v>Execução de alvenaria de elevação c/ tijolo cerâmico 9x19x19 assente c/ argamassa mista 1:2:8 de 1 vez</v>
          </cell>
          <cell r="C290" t="str">
            <v>m2</v>
          </cell>
          <cell r="D290">
            <v>29.760899999999999</v>
          </cell>
        </row>
        <row r="291">
          <cell r="A291" t="str">
            <v>001.07.00420</v>
          </cell>
          <cell r="B291" t="str">
            <v>Execução de alvenaria aparente de tijolo cerâmico c/ 18 furos assente c/ argamassa de cimento e areia no traço 1:2:8 de 1/2 vez</v>
          </cell>
          <cell r="C291" t="str">
            <v>M2</v>
          </cell>
          <cell r="D291">
            <v>31.142800000000001</v>
          </cell>
        </row>
        <row r="292">
          <cell r="A292" t="str">
            <v>001.07.00440</v>
          </cell>
          <cell r="B292" t="str">
            <v>Execução de alvenaria aparente de tijolo cerâmico c/ 18 furos assente c/ argamassa de cimento e areia no traço 1:2:8 de 1 vez</v>
          </cell>
          <cell r="C292" t="str">
            <v>M2</v>
          </cell>
          <cell r="D292">
            <v>91.148200000000003</v>
          </cell>
        </row>
        <row r="293">
          <cell r="A293" t="str">
            <v>001.07.00460</v>
          </cell>
          <cell r="B293" t="str">
            <v>Execução de alvenaria aparente de tijolos cerâmicos c/ 18 furos assente c/ argamassa mista 1:4:12 de 1/2 vez</v>
          </cell>
          <cell r="C293" t="str">
            <v>M2</v>
          </cell>
          <cell r="D293">
            <v>49.145299999999999</v>
          </cell>
        </row>
        <row r="294">
          <cell r="A294" t="str">
            <v>001.07.00480</v>
          </cell>
          <cell r="B294" t="str">
            <v>Execução de alvenaria aparente de tijolos cerâmicos c/ 18 furos assente c/ argamassa mista 1:4:12 de 1 vez</v>
          </cell>
          <cell r="C294" t="str">
            <v>M2</v>
          </cell>
          <cell r="D294">
            <v>87.908900000000003</v>
          </cell>
        </row>
        <row r="295">
          <cell r="A295" t="str">
            <v>001.07.00500</v>
          </cell>
          <cell r="B295" t="str">
            <v>Execução de alvenaria de elevação em tijolos cerâmicos com 21 furos, aparente dos dois lados, assente com argamassa mista 1:4:12 de 1/2 vez</v>
          </cell>
          <cell r="C295" t="str">
            <v>M2</v>
          </cell>
          <cell r="D295">
            <v>159.84989999999999</v>
          </cell>
        </row>
        <row r="296">
          <cell r="A296" t="str">
            <v>001.07.00540</v>
          </cell>
          <cell r="B296" t="str">
            <v>Execução de elemento vazado de cerâmica assente c/ argamassa de cimento e areia peneirada no traço 1:3</v>
          </cell>
          <cell r="C296" t="str">
            <v>m2</v>
          </cell>
          <cell r="D296">
            <v>23.953299999999999</v>
          </cell>
        </row>
        <row r="297">
          <cell r="A297" t="str">
            <v>001.07.00550</v>
          </cell>
          <cell r="B297" t="str">
            <v>Alvenaria de vedação com bloco cerâmico furado dim. 9x19x28, com juntas de 20 mm com argamassa mista de cimento, cal hidratada e areia sem peneirar no traço 1:2:9</v>
          </cell>
          <cell r="C297" t="str">
            <v>m2</v>
          </cell>
          <cell r="D297">
            <v>12.042199999999999</v>
          </cell>
        </row>
        <row r="298">
          <cell r="A298" t="str">
            <v>001.07.00551</v>
          </cell>
          <cell r="B298" t="str">
            <v>Alvenaria de vedação com bloco cerâmico furado dim.12x19x28, com juntas de 20 mm com argamassa mista de cimento, cal hidratada e areia sem peneirar no traço 1:2:9</v>
          </cell>
          <cell r="C298" t="str">
            <v>m2</v>
          </cell>
          <cell r="D298">
            <v>14.819100000000001</v>
          </cell>
        </row>
        <row r="299">
          <cell r="A299" t="str">
            <v>001.07.00552</v>
          </cell>
          <cell r="B299" t="str">
            <v>Alvenaria de vedação com bloco cerâmico furado dim.14x19x28, com juntas de 20 mm com argamassa mista de cimento, cal hidratada e areia sem peneirar no traço 1:2:9</v>
          </cell>
          <cell r="C299" t="str">
            <v>m2</v>
          </cell>
          <cell r="D299">
            <v>20.984100000000002</v>
          </cell>
        </row>
        <row r="300">
          <cell r="A300" t="str">
            <v>001.07.00560</v>
          </cell>
          <cell r="B300" t="str">
            <v>Alvenaria de Vedação Com Bloco de Concreto, Juntas de 10 mm Com Argamassa Mista de Cimento, Cal Hidratada e Areia Sem Peneirar no traço 1:0,50:8 dim. 11,50x19x39 cm</v>
          </cell>
          <cell r="C300" t="str">
            <v>M2</v>
          </cell>
          <cell r="D300">
            <v>14.8643</v>
          </cell>
        </row>
        <row r="301">
          <cell r="A301" t="str">
            <v>001.07.00580</v>
          </cell>
          <cell r="B301" t="str">
            <v>Alvenaria de Vedação Com Bloco de Concreto, Juntas de 10 mm Com Argamassa Mista de Cimento, Cal Hidratada e Areia Sem Peneirar no traço 1:0,50:8 dim. 14x19x39 cm</v>
          </cell>
          <cell r="C301" t="str">
            <v>M2</v>
          </cell>
          <cell r="D301">
            <v>19.522600000000001</v>
          </cell>
        </row>
        <row r="302">
          <cell r="A302" t="str">
            <v>001.07.00600</v>
          </cell>
          <cell r="B302" t="str">
            <v>Alvenaria de Vedação Com Bloco de Concreto, Juntas de 10 mm Com Argamassa Mista de Cimento, Cal Hidratada e Areia Sem Peneirar no traço 1:0,50:8 dim. 19x19x39 cm</v>
          </cell>
          <cell r="C302" t="str">
            <v>M2</v>
          </cell>
          <cell r="D302">
            <v>24.439800000000002</v>
          </cell>
        </row>
        <row r="303">
          <cell r="A303" t="str">
            <v>001.07.00620</v>
          </cell>
          <cell r="B303" t="str">
            <v>Alvenaria Estrutural Com Bloco de Concreto, Juntas de 10 mm Com Argamassa Mista de Cimento, Cal Hidratada e Areia Sem Peneirar no traço 1:0,25:6 dim. 14x19x39 cm</v>
          </cell>
          <cell r="C303" t="str">
            <v>M2</v>
          </cell>
          <cell r="D303">
            <v>22.0868</v>
          </cell>
        </row>
        <row r="304">
          <cell r="A304" t="str">
            <v>001.07.00640</v>
          </cell>
          <cell r="B304" t="str">
            <v>Alvenaria Estrutural Com Bloco de Concreto, Juntas de 10 mm Com Argamassa Mista de Cimento, Cal Hidratada e Areia Sem Peneirar no traço 1:0,25:6 dim. 19x19x39 cm</v>
          </cell>
          <cell r="C304" t="str">
            <v>M2</v>
          </cell>
          <cell r="D304">
            <v>28.4038</v>
          </cell>
        </row>
        <row r="305">
          <cell r="A305" t="str">
            <v>001.07.00660</v>
          </cell>
          <cell r="B305" t="str">
            <v>Execução de alvenaria com tijolos cerâmicos de 9x18x18 assente com argamassa 1:2:8, aparente de um lado e revestido do outro lado, em chapisco de cimento e areia 1:3, e reboco paulista usando argamassa mista 1:4/12 com 25mm de espessura - de 1 vez  17,5</v>
          </cell>
          <cell r="C305" t="str">
            <v>m2</v>
          </cell>
          <cell r="D305">
            <v>47.382599999999996</v>
          </cell>
        </row>
        <row r="306">
          <cell r="A306" t="str">
            <v>001.07.00680</v>
          </cell>
          <cell r="B306" t="str">
            <v>Execução de parede sanduíche usando de cada lado alvenaria de 1/2 vez de tijolo maciço assente com argamassa mista 1:4:12 e sanduíche de concreto na espessura de 0.5 m no traço de 1:2.5:3 com malha de 3/4 cada 10cm nos sentidos executados da seguinte fo</v>
          </cell>
          <cell r="C306" t="str">
            <v>M2</v>
          </cell>
          <cell r="D306">
            <v>82.861099999999993</v>
          </cell>
        </row>
        <row r="307">
          <cell r="A307" t="str">
            <v>001.07.00700</v>
          </cell>
          <cell r="B307" t="str">
            <v>Alvenaria em placas de concreto armado pré-moldado e=3,5cm</v>
          </cell>
          <cell r="C307" t="str">
            <v>M2</v>
          </cell>
          <cell r="D307">
            <v>16.555800000000001</v>
          </cell>
        </row>
        <row r="308">
          <cell r="A308" t="str">
            <v>001.07.00710</v>
          </cell>
          <cell r="B308" t="str">
            <v>Execucao de escada com degraus de tijolo macico, asente com massa forte, inclusive revestimento dos espelhos e pisos</v>
          </cell>
          <cell r="C308" t="str">
            <v>m3</v>
          </cell>
          <cell r="D308">
            <v>222.98679999999999</v>
          </cell>
        </row>
        <row r="309">
          <cell r="A309" t="str">
            <v>001.07.00720</v>
          </cell>
          <cell r="B309" t="str">
            <v>Reparo de trincas ou rachaduras em alvenaria de tijolo com ferros transversais e posteriormente refazer o acabamento conforme revestimento existente</v>
          </cell>
          <cell r="C309" t="str">
            <v>M</v>
          </cell>
          <cell r="D309">
            <v>8.8792000000000009</v>
          </cell>
        </row>
        <row r="310">
          <cell r="A310" t="str">
            <v>001.07.00790</v>
          </cell>
          <cell r="B310" t="str">
            <v>Fornecimento e instalação de caixa de concreto pré-moldado para ar condicionado de 7.000 btu</v>
          </cell>
          <cell r="C310" t="str">
            <v>un</v>
          </cell>
          <cell r="D310">
            <v>50.556899999999999</v>
          </cell>
        </row>
        <row r="311">
          <cell r="A311" t="str">
            <v>001.07.00792</v>
          </cell>
          <cell r="B311" t="str">
            <v>Fornecimento e instalação de caixa de concreto pré-moldado para ar condicionado de 10.000 btu</v>
          </cell>
          <cell r="C311" t="str">
            <v>un</v>
          </cell>
          <cell r="D311">
            <v>54.556899999999999</v>
          </cell>
        </row>
        <row r="312">
          <cell r="A312" t="str">
            <v>001.07.00794</v>
          </cell>
          <cell r="B312" t="str">
            <v>Fornecimento e instalação de caixa de concreto pré-moldado para ar condicionado de 20.000 btu</v>
          </cell>
          <cell r="C312" t="str">
            <v>un</v>
          </cell>
          <cell r="D312">
            <v>68.556899999999999</v>
          </cell>
        </row>
        <row r="313">
          <cell r="A313" t="str">
            <v>001.07.00800</v>
          </cell>
          <cell r="B313" t="str">
            <v>Verga, contra-verga ou pilar de concreto armado, incluindo concreto, forma e ferragem com concreto 13,5 mpa (300kg. cim/m3)</v>
          </cell>
          <cell r="C313" t="str">
            <v>M3</v>
          </cell>
          <cell r="D313">
            <v>538.10770000000002</v>
          </cell>
        </row>
        <row r="314">
          <cell r="A314" t="str">
            <v>001.08</v>
          </cell>
          <cell r="B314" t="str">
            <v>COBERTURA</v>
          </cell>
          <cell r="D314">
            <v>1037.4870000000001</v>
          </cell>
        </row>
        <row r="315">
          <cell r="A315" t="str">
            <v>001.08.00005</v>
          </cell>
          <cell r="B315" t="str">
            <v>Estrutura metálica para cobertura, com especificações mínimas: perfil dobrado aço USI SAC 300, laminado e chaparia ASTM A 36, eletrodo E6013, especificação AWS. incl. montagem e fundo anti corrosão a base de cromato de zinco</v>
          </cell>
          <cell r="C315" t="str">
            <v>kg</v>
          </cell>
          <cell r="D315">
            <v>5.625</v>
          </cell>
        </row>
        <row r="316">
          <cell r="A316" t="str">
            <v>001.08.00010</v>
          </cell>
          <cell r="B316" t="str">
            <v>Estrutura de madeira para telha de cerâmica ou de concreto, pontaletada sobre laje ou parede</v>
          </cell>
          <cell r="C316" t="str">
            <v>m2</v>
          </cell>
          <cell r="D316">
            <v>23.7986</v>
          </cell>
        </row>
        <row r="317">
          <cell r="A317" t="str">
            <v>001.08.00015</v>
          </cell>
          <cell r="B317" t="str">
            <v>Estrutura de madeira para telha de fibrocimento, alumínio ou aço zincado pontaletada sobre laje ou parede</v>
          </cell>
          <cell r="C317" t="str">
            <v>m2</v>
          </cell>
          <cell r="D317">
            <v>7.2419000000000002</v>
          </cell>
        </row>
        <row r="318">
          <cell r="A318" t="str">
            <v>001.08.00080</v>
          </cell>
          <cell r="B318" t="str">
            <v>Estrutura de madeira para telhado, c/ distância entre tesouras 4.00 m, 02 águas, p/ cobertura c/ chapa ondulada de c.a. ou alumínio, com 10 m de vão</v>
          </cell>
          <cell r="C318" t="str">
            <v>m2</v>
          </cell>
          <cell r="D318">
            <v>19.348199999999999</v>
          </cell>
        </row>
        <row r="319">
          <cell r="A319" t="str">
            <v>001.08.00100</v>
          </cell>
          <cell r="B319" t="str">
            <v>Estrutura de madeira para telhado, c/ distância entre tesouras 4.00 m, 02 águas, p/ cobertura c/ chapa ondulada de c.a. ou alumínio, com 15 m de vão</v>
          </cell>
          <cell r="C319" t="str">
            <v>m2</v>
          </cell>
          <cell r="D319">
            <v>23.051100000000002</v>
          </cell>
        </row>
        <row r="320">
          <cell r="A320" t="str">
            <v>001.08.00120</v>
          </cell>
          <cell r="B320" t="str">
            <v>Estrutura de madeira para telhado, c/ distância entre tesouras 4.00 m, 02 águas, p/ cobertura c/ chapa ondulada de c.a. ou alumínio, com 20 m de vão</v>
          </cell>
          <cell r="C320" t="str">
            <v>m2</v>
          </cell>
          <cell r="D320">
            <v>29.010400000000001</v>
          </cell>
        </row>
        <row r="321">
          <cell r="A321" t="str">
            <v>001.08.00140</v>
          </cell>
          <cell r="B321" t="str">
            <v>Estrutura de madeira para telhado, c/ distância entre tesouras 4.00 m, 04 águas p/ cobertura c/ chapas onduladas de c.a ou alumínio, com 10 m de vao</v>
          </cell>
          <cell r="C321" t="str">
            <v>m2</v>
          </cell>
          <cell r="D321">
            <v>21.773499999999999</v>
          </cell>
        </row>
        <row r="322">
          <cell r="A322" t="str">
            <v>001.08.00160</v>
          </cell>
          <cell r="B322" t="str">
            <v>Execução de estrutura de madeira para telhado, c/ distância entre tesouras 4.00 m, 04 águas p/ cobertura c/ chapas onduladas de c.a ou alumínio, com 15 m de vao</v>
          </cell>
          <cell r="C322" t="str">
            <v>m2</v>
          </cell>
          <cell r="D322">
            <v>25.374500000000001</v>
          </cell>
        </row>
        <row r="323">
          <cell r="A323" t="str">
            <v>001.08.00180</v>
          </cell>
          <cell r="B323" t="str">
            <v>Execução de estrutura de madeira para telhado, c/ distância entre tesouras 4.00 m, 04 águas p/ cobertura c/ chapas onduladas de c.a ou alumínio, com 20 m de vao</v>
          </cell>
          <cell r="C323" t="str">
            <v>m2</v>
          </cell>
          <cell r="D323">
            <v>33.365099999999998</v>
          </cell>
        </row>
        <row r="324">
          <cell r="A324" t="str">
            <v>001.08.00200</v>
          </cell>
          <cell r="B324" t="str">
            <v>Estrutura de Madeira  comum para telhado, constituído de tesouras (6x12 e 6x16 cm), terças (6x12 e 6x16 cm), caibros(5 x 6cm), ripas (1 x 5 cm) e contraventamentos p/ cobertura com telha de barro ou cerâmica de 3 a 7 m de vão</v>
          </cell>
          <cell r="C324" t="str">
            <v>m2</v>
          </cell>
          <cell r="D324">
            <v>26.2806</v>
          </cell>
        </row>
        <row r="325">
          <cell r="A325" t="str">
            <v>001.08.00205</v>
          </cell>
          <cell r="B325" t="str">
            <v>Estrutura de Madeira comum para telhado, constituído de tesouras (6x12 e 6x16 cm), terças (6x12 e 6x16 cm), caibros(5 x 6cm), ripas (1 x 5 cm) e contraventamentos p/ cobertura com telha de barro ou cerâmica de 7 a 10 m de vão</v>
          </cell>
          <cell r="C325" t="str">
            <v>m2</v>
          </cell>
          <cell r="D325">
            <v>30.045200000000001</v>
          </cell>
        </row>
        <row r="326">
          <cell r="A326" t="str">
            <v>001.08.00210</v>
          </cell>
          <cell r="B326" t="str">
            <v>Estrutura de Madeira comum para telhado, constituído de tesouras (6x12 e 6x16 cm), terças (6x12 e 6x16 cm), caibros(5 x 6cm), ripas (1 x 5 cm) e contraventamentos p/ cobertura com telha de barro ou cerâmica de 10 a 13 m de vão</v>
          </cell>
          <cell r="C326" t="str">
            <v>m2</v>
          </cell>
          <cell r="D326">
            <v>34.241500000000002</v>
          </cell>
        </row>
        <row r="327">
          <cell r="A327" t="str">
            <v>001.08.00240</v>
          </cell>
          <cell r="B327" t="str">
            <v>Estrutura de madeira para  telhas canalete 90 ou 43</v>
          </cell>
          <cell r="C327" t="str">
            <v>m2</v>
          </cell>
          <cell r="D327">
            <v>7.3407999999999998</v>
          </cell>
        </row>
        <row r="328">
          <cell r="A328" t="str">
            <v>001.08.00260</v>
          </cell>
          <cell r="B328" t="str">
            <v>Execução de estrutura de madeira para casa popular em telha ceramica</v>
          </cell>
          <cell r="C328" t="str">
            <v>m2</v>
          </cell>
          <cell r="D328">
            <v>12.240600000000001</v>
          </cell>
        </row>
        <row r="329">
          <cell r="A329" t="str">
            <v>001.08.00270</v>
          </cell>
          <cell r="B329" t="str">
            <v>Execução de Cobertura com telha cerâmica tipo ""plan"", inclinação 35%</v>
          </cell>
          <cell r="C329" t="str">
            <v>m2</v>
          </cell>
          <cell r="D329">
            <v>18.791799999999999</v>
          </cell>
        </row>
        <row r="330">
          <cell r="A330" t="str">
            <v>001.08.00275</v>
          </cell>
          <cell r="B330" t="str">
            <v>Execução de Cobertura com telha ceramica tipo portuguesa, inclinação 35%</v>
          </cell>
          <cell r="C330" t="str">
            <v>m2</v>
          </cell>
          <cell r="D330">
            <v>17.0045</v>
          </cell>
        </row>
        <row r="331">
          <cell r="A331" t="str">
            <v>001.08.00280</v>
          </cell>
          <cell r="B331" t="str">
            <v>Execução de Cobertura com telha cerâmica tipo colonial, inclinação 35%</v>
          </cell>
          <cell r="C331" t="str">
            <v>m2</v>
          </cell>
          <cell r="D331">
            <v>26.1097</v>
          </cell>
        </row>
        <row r="332">
          <cell r="A332" t="str">
            <v>001.08.00285</v>
          </cell>
          <cell r="B332" t="str">
            <v>Execução de Cobertura com telha cerâmica tipo romana inclinação 35%</v>
          </cell>
          <cell r="C332" t="str">
            <v>m2</v>
          </cell>
          <cell r="D332">
            <v>15.564500000000001</v>
          </cell>
        </row>
        <row r="333">
          <cell r="A333" t="str">
            <v>001.08.00290</v>
          </cell>
          <cell r="B333" t="str">
            <v>Execução de Cobertura com telha cerâmica tipo tipo francesa, inclinação 35%</v>
          </cell>
          <cell r="C333" t="str">
            <v>m2</v>
          </cell>
          <cell r="D333">
            <v>16.948499999999999</v>
          </cell>
        </row>
        <row r="334">
          <cell r="A334" t="str">
            <v>001.08.00300</v>
          </cell>
          <cell r="B334" t="str">
            <v>Fornecimento de Instalação de Cobertura com chapas onduladas de cimento amianto altura 24 mm, largura útil 450 mm, largura nominal  500 mm, de 4 mm de espessura, inclinação 27%</v>
          </cell>
          <cell r="C334" t="str">
            <v>m2</v>
          </cell>
          <cell r="D334">
            <v>5.5446999999999997</v>
          </cell>
        </row>
        <row r="335">
          <cell r="A335" t="str">
            <v>001.08.00305</v>
          </cell>
          <cell r="B335" t="str">
            <v>Fornecimento e Instalação de Cobertura com chapas onduladas de cimento amianto, altura 125 mm, largura útil 1.020 mm e largura nominal 1.064 mm, de 5 mm de espessura, inclinação 27%</v>
          </cell>
          <cell r="C335" t="str">
            <v>m2</v>
          </cell>
          <cell r="D335">
            <v>15.4024</v>
          </cell>
        </row>
        <row r="336">
          <cell r="A336" t="str">
            <v>001.08.00310</v>
          </cell>
          <cell r="B336" t="str">
            <v>Fornecimento e Instalação de Cobertura com chapas onduladas de cimento amianto, altura 125 mm, largura útil 1.020 mm e largura nominal 1.064 mm, de 6 mm de espessura, inclinação 27%</v>
          </cell>
          <cell r="C336" t="str">
            <v>m2</v>
          </cell>
          <cell r="D336">
            <v>18.061299999999999</v>
          </cell>
        </row>
        <row r="337">
          <cell r="A337" t="str">
            <v>001.08.00315</v>
          </cell>
          <cell r="B337" t="str">
            <v>Fornecimento e Instalação de Cobertura de cimento amianto, perfil trapezoidal,altura 181 mm, largura útil 490 mm, largura nominal 521 mm, de 8 mm de espessura, inclinação 3%</v>
          </cell>
          <cell r="C337" t="str">
            <v>m2</v>
          </cell>
          <cell r="D337">
            <v>22.8005</v>
          </cell>
        </row>
        <row r="338">
          <cell r="A338" t="str">
            <v>001.08.00320</v>
          </cell>
          <cell r="B338" t="str">
            <v>Fornecimento e Instalação de Cobertura com telhas onduladas de poliester c/reforço de fibra de vidro</v>
          </cell>
          <cell r="C338" t="str">
            <v>m2</v>
          </cell>
          <cell r="D338">
            <v>29.288799999999998</v>
          </cell>
        </row>
        <row r="339">
          <cell r="A339" t="str">
            <v>001.08.00325</v>
          </cell>
          <cell r="B339" t="str">
            <v>Fornecimento e Instalação de Cobertura com telha de aço galvanizado trapezoidal com 0.43mm de espessura</v>
          </cell>
          <cell r="C339" t="str">
            <v>m2</v>
          </cell>
          <cell r="D339">
            <v>24.955100000000002</v>
          </cell>
        </row>
        <row r="340">
          <cell r="A340" t="str">
            <v>001.08.00330</v>
          </cell>
          <cell r="B340" t="str">
            <v>Fornecimento e Instalação de Cobertura com telha trapezoidal de aço pré-pintada eletrostaticamente em uma face perkron upk - 25/1025 e=0,5mm, inclinação 10%</v>
          </cell>
          <cell r="C340" t="str">
            <v>m2</v>
          </cell>
          <cell r="D340">
            <v>33.729599999999998</v>
          </cell>
        </row>
        <row r="341">
          <cell r="A341" t="str">
            <v>001.08.00335</v>
          </cell>
          <cell r="B341" t="str">
            <v>Fornecimento e Instalação de Cobertura com telha trapezoidal de aço pré-pintada eletrostaticamente nas duas faces perkron upk - 25/1025 e=0,5mm, inclinação 10 %</v>
          </cell>
          <cell r="C341" t="str">
            <v>m2</v>
          </cell>
          <cell r="D341">
            <v>39.479599999999998</v>
          </cell>
        </row>
        <row r="342">
          <cell r="A342" t="str">
            <v>001.08.00401</v>
          </cell>
          <cell r="B342" t="str">
            <v>Execução de Cumeeira para telha de barro tipo francesa</v>
          </cell>
          <cell r="C342" t="str">
            <v>ML</v>
          </cell>
          <cell r="D342">
            <v>9.6081000000000003</v>
          </cell>
        </row>
        <row r="343">
          <cell r="A343" t="str">
            <v>001.08.00421</v>
          </cell>
          <cell r="B343" t="str">
            <v>Execução de Cumeeira para telha de barro tipo paulista ou colonial</v>
          </cell>
          <cell r="C343" t="str">
            <v>ML</v>
          </cell>
          <cell r="D343">
            <v>9.6081000000000003</v>
          </cell>
        </row>
        <row r="344">
          <cell r="A344" t="str">
            <v>001.08.00441</v>
          </cell>
          <cell r="B344" t="str">
            <v>Execução de Cumeeira para telha tipo romana</v>
          </cell>
          <cell r="C344" t="str">
            <v>ML</v>
          </cell>
          <cell r="D344">
            <v>9.0081000000000007</v>
          </cell>
        </row>
        <row r="345">
          <cell r="A345" t="str">
            <v>001.08.00561</v>
          </cell>
          <cell r="B345" t="str">
            <v>Fornecimento e Instalação de Cumeeira de cimento amianto normal p/telhas onduladas</v>
          </cell>
          <cell r="C345" t="str">
            <v>ML</v>
          </cell>
          <cell r="D345">
            <v>27.0425</v>
          </cell>
        </row>
        <row r="346">
          <cell r="A346" t="str">
            <v>001.08.00581</v>
          </cell>
          <cell r="B346" t="str">
            <v>Fornecimento e Instalação de Cumeeira de cimento amianto universal p/telhas onduladas</v>
          </cell>
          <cell r="C346" t="str">
            <v>ML</v>
          </cell>
          <cell r="D346">
            <v>31.233499999999999</v>
          </cell>
        </row>
        <row r="347">
          <cell r="A347" t="str">
            <v>001.08.00601</v>
          </cell>
          <cell r="B347" t="str">
            <v>Fornecimento e Instalação de Cumeeira de cimento amianto para canalete 90</v>
          </cell>
          <cell r="C347" t="str">
            <v>ML</v>
          </cell>
          <cell r="D347">
            <v>30.855</v>
          </cell>
        </row>
        <row r="348">
          <cell r="A348" t="str">
            <v>001.08.00621</v>
          </cell>
          <cell r="B348" t="str">
            <v>Fornecimento e Instalação de Cumeeira de cimento amianto p/canalete 49</v>
          </cell>
          <cell r="C348" t="str">
            <v>ML</v>
          </cell>
          <cell r="D348">
            <v>30.855</v>
          </cell>
        </row>
        <row r="349">
          <cell r="A349" t="str">
            <v>001.08.00641</v>
          </cell>
          <cell r="B349" t="str">
            <v>Fornecimento e Instalação de Cumeeira de cimento amianto p/ telha vogatex</v>
          </cell>
          <cell r="C349" t="str">
            <v>ML</v>
          </cell>
          <cell r="D349">
            <v>7.2598000000000003</v>
          </cell>
        </row>
        <row r="350">
          <cell r="A350" t="str">
            <v>001.08.00661</v>
          </cell>
          <cell r="B350" t="str">
            <v>Fornecimento e Instalação de Tampão de cimento aminato para canalete 90 (723x215) mm</v>
          </cell>
          <cell r="C350" t="str">
            <v>UN</v>
          </cell>
          <cell r="D350">
            <v>20.065000000000001</v>
          </cell>
        </row>
        <row r="351">
          <cell r="A351" t="str">
            <v>001.08.00681</v>
          </cell>
          <cell r="B351" t="str">
            <v>Fornecimento e Instalação de Tampão de cimento amianto para cobertura c/canalete 49</v>
          </cell>
          <cell r="C351" t="str">
            <v>M2</v>
          </cell>
          <cell r="D351">
            <v>35.762</v>
          </cell>
        </row>
        <row r="352">
          <cell r="A352" t="str">
            <v>001.08.00701</v>
          </cell>
          <cell r="B352" t="str">
            <v>Fornecimento e Instalação de Tampão de cimento amianto para cobertura c/canalete 90</v>
          </cell>
          <cell r="C352" t="str">
            <v>M2</v>
          </cell>
          <cell r="D352">
            <v>51.271999999999998</v>
          </cell>
        </row>
        <row r="353">
          <cell r="A353" t="str">
            <v>001.08.01181</v>
          </cell>
          <cell r="B353" t="str">
            <v>Fornecimento e Instalação de Cumeeira lisa de aluminio pré-pintada - perkron</v>
          </cell>
          <cell r="C353" t="str">
            <v>ML</v>
          </cell>
          <cell r="D353">
            <v>32.563499999999998</v>
          </cell>
        </row>
        <row r="354">
          <cell r="A354" t="str">
            <v>001.08.01201</v>
          </cell>
          <cell r="B354" t="str">
            <v>Fornecimento e Instalação de Rufo de topo liso (rtl) de aco pré-pintado perkron</v>
          </cell>
          <cell r="C354" t="str">
            <v>ML</v>
          </cell>
          <cell r="D354">
            <v>14.3565</v>
          </cell>
        </row>
        <row r="355">
          <cell r="A355" t="str">
            <v>001.08.01221</v>
          </cell>
          <cell r="B355" t="str">
            <v>Fornecimento e Instalação de Calha em chapa galvanizada nº26 com desenvolvimento de 0.33 m</v>
          </cell>
          <cell r="C355" t="str">
            <v>ML</v>
          </cell>
          <cell r="D355">
            <v>17.390599999999999</v>
          </cell>
        </row>
        <row r="356">
          <cell r="A356" t="str">
            <v>001.08.01241</v>
          </cell>
          <cell r="B356" t="str">
            <v>Fornecimento e Instalação de Calha em chapa galvanizada nº26 com desenvolvimento de 0.50 m</v>
          </cell>
          <cell r="C356" t="str">
            <v>ML</v>
          </cell>
          <cell r="D356">
            <v>23.7941</v>
          </cell>
        </row>
        <row r="357">
          <cell r="A357" t="str">
            <v>001.08.01261</v>
          </cell>
          <cell r="B357" t="str">
            <v>Fornecimento e Instalação de Tubo de pvc para águas pluviais inclusive braçadeira para fixação 100 mm</v>
          </cell>
          <cell r="C357" t="str">
            <v>ML</v>
          </cell>
          <cell r="D357">
            <v>12.4421</v>
          </cell>
        </row>
        <row r="358">
          <cell r="A358" t="str">
            <v>001.08.01281</v>
          </cell>
          <cell r="B358" t="str">
            <v>Fornecimento e Instalação de Curva de pvc 90º diâm.100 mm</v>
          </cell>
          <cell r="C358" t="str">
            <v>un</v>
          </cell>
          <cell r="D358">
            <v>13.8729</v>
          </cell>
        </row>
        <row r="359">
          <cell r="A359" t="str">
            <v>001.08.01301</v>
          </cell>
          <cell r="B359" t="str">
            <v>Fornecimento e Instalação de Ralo seco vertical em ferro fundido diâm.100 mm</v>
          </cell>
          <cell r="C359" t="str">
            <v>UN</v>
          </cell>
          <cell r="D359">
            <v>12.5474</v>
          </cell>
        </row>
        <row r="360">
          <cell r="A360" t="str">
            <v>001.08.01321</v>
          </cell>
          <cell r="B360" t="str">
            <v>Fornecimento e Instalação de Rufo em chapa galvanizada nº26,com desenvolvimento de 0,16m</v>
          </cell>
          <cell r="C360" t="str">
            <v>ML</v>
          </cell>
          <cell r="D360">
            <v>12.7326</v>
          </cell>
        </row>
        <row r="361">
          <cell r="A361" t="str">
            <v>001.08.01341</v>
          </cell>
          <cell r="B361" t="str">
            <v>Fornecimento e Instalação de Rufo em chapa galvanizada nº26,com desenvolvimento de 0,20m</v>
          </cell>
          <cell r="C361" t="str">
            <v>ML</v>
          </cell>
          <cell r="D361">
            <v>13.2029</v>
          </cell>
        </row>
        <row r="362">
          <cell r="A362" t="str">
            <v>001.08.01361</v>
          </cell>
          <cell r="B362" t="str">
            <v>Fornecimento e instalação de Acabamento de beiral com tabua trabalhada, tratada e envernizada 1"""" x 10""""</v>
          </cell>
          <cell r="C362" t="str">
            <v>ML</v>
          </cell>
          <cell r="D362">
            <v>10.330399999999999</v>
          </cell>
        </row>
        <row r="363">
          <cell r="A363" t="str">
            <v>001.08.01381</v>
          </cell>
          <cell r="B363" t="str">
            <v>Execução de Reparo de cobertura -  emboçamento da última fiada de telhas cerâmicas, empregando argamassa mista de cimento, cal e areia no traço 1:2:8</v>
          </cell>
          <cell r="C363" t="str">
            <v>ML</v>
          </cell>
          <cell r="D363">
            <v>3.6324999999999998</v>
          </cell>
        </row>
        <row r="364">
          <cell r="A364" t="str">
            <v>001.08.01401</v>
          </cell>
          <cell r="B364" t="str">
            <v>Execução de Reparo de cobertura -  revisão de cobertura de telhas cerâmicas com tomada de  goteiras</v>
          </cell>
          <cell r="C364" t="str">
            <v>M2</v>
          </cell>
          <cell r="D364">
            <v>0.46400000000000002</v>
          </cell>
        </row>
        <row r="365">
          <cell r="A365" t="str">
            <v>001.08.01441</v>
          </cell>
          <cell r="B365" t="str">
            <v>Execução de Reparo de cobertura - substituição de caibros de peróba</v>
          </cell>
          <cell r="C365" t="str">
            <v>ML</v>
          </cell>
          <cell r="D365">
            <v>3.1501999999999999</v>
          </cell>
        </row>
        <row r="366">
          <cell r="A366" t="str">
            <v>001.08.01461</v>
          </cell>
          <cell r="B366" t="str">
            <v>Execução de Reparo de cobertura - substituição de vigas de peróba 6x12 cm</v>
          </cell>
          <cell r="C366" t="str">
            <v>ML</v>
          </cell>
          <cell r="D366">
            <v>9.4764999999999997</v>
          </cell>
        </row>
        <row r="367">
          <cell r="A367" t="str">
            <v>001.08.01481</v>
          </cell>
          <cell r="B367" t="str">
            <v>Execução de Reparo de cobertura - substituição de vigas de peróba 6x16 cm</v>
          </cell>
          <cell r="C367" t="str">
            <v>ML</v>
          </cell>
          <cell r="D367">
            <v>9.9803999999999995</v>
          </cell>
        </row>
        <row r="368">
          <cell r="A368" t="str">
            <v>001.08.01501</v>
          </cell>
          <cell r="B368" t="str">
            <v>Execução de Reparo de cobertura - substituição de telha cerâmica tipo francesa</v>
          </cell>
          <cell r="C368" t="str">
            <v>UN</v>
          </cell>
          <cell r="D368">
            <v>0.97109999999999996</v>
          </cell>
        </row>
        <row r="369">
          <cell r="A369" t="str">
            <v>001.08.01521</v>
          </cell>
          <cell r="B369" t="str">
            <v>Execução de Reparo de cobertura - substituição de telha cerâmica tipo colonial</v>
          </cell>
          <cell r="C369" t="str">
            <v>UN</v>
          </cell>
          <cell r="D369">
            <v>0.90110000000000001</v>
          </cell>
        </row>
        <row r="370">
          <cell r="A370" t="str">
            <v>001.08.01541</v>
          </cell>
          <cell r="B370" t="str">
            <v>Execução de Reparo de cobertura - substituição de telha cerâmica tipo plan</v>
          </cell>
          <cell r="C370" t="str">
            <v>UN</v>
          </cell>
          <cell r="D370">
            <v>0.69110000000000005</v>
          </cell>
        </row>
        <row r="371">
          <cell r="A371" t="str">
            <v>001.09</v>
          </cell>
          <cell r="B371" t="str">
            <v>ESQUADRIAS</v>
          </cell>
          <cell r="D371">
            <v>20237.3737</v>
          </cell>
        </row>
        <row r="372">
          <cell r="A372" t="str">
            <v>001.09.00020</v>
          </cell>
          <cell r="B372" t="str">
            <v>Fornecimento e Instalação de Porta metálica de abrir em chapa dobrada n 18</v>
          </cell>
          <cell r="C372" t="str">
            <v>M2</v>
          </cell>
          <cell r="D372">
            <v>248.40690000000001</v>
          </cell>
        </row>
        <row r="373">
          <cell r="A373" t="str">
            <v>001.09.00040</v>
          </cell>
          <cell r="B373" t="str">
            <v>Fornecimento e Instalação de Porta metálica de abrir em metalón</v>
          </cell>
          <cell r="C373" t="str">
            <v>M2</v>
          </cell>
          <cell r="D373">
            <v>148.55690000000001</v>
          </cell>
        </row>
        <row r="374">
          <cell r="A374" t="str">
            <v>001.09.00060</v>
          </cell>
          <cell r="B374" t="str">
            <v>Fornecimento e Instalação de Porta metálica de abrir em perfil metálico (cantoneiras e tees)</v>
          </cell>
          <cell r="C374" t="str">
            <v>M2</v>
          </cell>
          <cell r="D374">
            <v>161.55690000000001</v>
          </cell>
        </row>
        <row r="375">
          <cell r="A375" t="str">
            <v>001.09.00080</v>
          </cell>
          <cell r="B375" t="str">
            <v>Fornecimento e Instalação de Porta metálica de correr em chapa dobrada n 18</v>
          </cell>
          <cell r="C375" t="str">
            <v>M2</v>
          </cell>
          <cell r="D375">
            <v>161.55690000000001</v>
          </cell>
        </row>
        <row r="376">
          <cell r="A376" t="str">
            <v>001.09.00100</v>
          </cell>
          <cell r="B376" t="str">
            <v>Fornecimento e instalação de Porta metálica de correr em metalón</v>
          </cell>
          <cell r="C376" t="str">
            <v>M2</v>
          </cell>
          <cell r="D376">
            <v>183.55690000000001</v>
          </cell>
        </row>
        <row r="377">
          <cell r="A377" t="str">
            <v>001.09.00120</v>
          </cell>
          <cell r="B377" t="str">
            <v>Fornecimento e Instalação de Porta metálica de correr em perfil metálico (cantoneiras e tees)</v>
          </cell>
          <cell r="C377" t="str">
            <v>M2</v>
          </cell>
          <cell r="D377">
            <v>168.55690000000001</v>
          </cell>
        </row>
        <row r="378">
          <cell r="A378" t="str">
            <v>001.09.00140</v>
          </cell>
          <cell r="B378" t="str">
            <v>Fornecimento e Instalaçao de Porta metálica de de abrir em metalón com janela acoplada</v>
          </cell>
          <cell r="C378" t="str">
            <v>M2</v>
          </cell>
          <cell r="D378">
            <v>101.0569</v>
          </cell>
        </row>
        <row r="379">
          <cell r="A379" t="str">
            <v>001.09.00160</v>
          </cell>
          <cell r="B379" t="str">
            <v>Fornecimento e Instalação de Porta metálica de ( 2,00 x 2,60 ) m - 2 fls de abrir c/ vidro</v>
          </cell>
          <cell r="C379" t="str">
            <v>UN</v>
          </cell>
          <cell r="D379">
            <v>784.98469999999998</v>
          </cell>
        </row>
        <row r="380">
          <cell r="A380" t="str">
            <v>001.09.00180</v>
          </cell>
          <cell r="B380" t="str">
            <v>Porta metálica de enrolar em chapa de aço ondulada</v>
          </cell>
          <cell r="C380" t="str">
            <v>M2</v>
          </cell>
          <cell r="D380">
            <v>88.1614</v>
          </cell>
        </row>
        <row r="381">
          <cell r="A381" t="str">
            <v>001.09.00200</v>
          </cell>
          <cell r="B381" t="str">
            <v>Janela metálica basculante em chapa dobrada n 18</v>
          </cell>
          <cell r="C381" t="str">
            <v>M2</v>
          </cell>
          <cell r="D381">
            <v>229.27850000000001</v>
          </cell>
        </row>
        <row r="382">
          <cell r="A382" t="str">
            <v>001.09.00220</v>
          </cell>
          <cell r="B382" t="str">
            <v>Janela metálica basculante em metalón</v>
          </cell>
          <cell r="C382" t="str">
            <v>M2</v>
          </cell>
          <cell r="D382">
            <v>166.21850000000001</v>
          </cell>
        </row>
        <row r="383">
          <cell r="A383" t="str">
            <v>001.09.00240</v>
          </cell>
          <cell r="B383" t="str">
            <v>Janela metálica basculante em perfil metálico (cantoneiras e tees)</v>
          </cell>
          <cell r="C383" t="str">
            <v>M2</v>
          </cell>
          <cell r="D383">
            <v>166.21850000000001</v>
          </cell>
        </row>
        <row r="384">
          <cell r="A384" t="str">
            <v>001.09.00260</v>
          </cell>
          <cell r="B384" t="str">
            <v>Janela metálica de correr em chapa de aço  dobrada n 18</v>
          </cell>
          <cell r="C384" t="str">
            <v>M2</v>
          </cell>
          <cell r="D384">
            <v>194.27850000000001</v>
          </cell>
        </row>
        <row r="385">
          <cell r="A385" t="str">
            <v>001.09.00280</v>
          </cell>
          <cell r="B385" t="str">
            <v>Janela metálica de correr em metalón</v>
          </cell>
          <cell r="C385" t="str">
            <v>M2</v>
          </cell>
          <cell r="D385">
            <v>157.06190000000001</v>
          </cell>
        </row>
        <row r="386">
          <cell r="A386" t="str">
            <v>001.09.00300</v>
          </cell>
          <cell r="B386" t="str">
            <v>Janela metálica de correr em perfis metálicos (cantoneiras e tees)</v>
          </cell>
          <cell r="C386" t="str">
            <v>M2</v>
          </cell>
          <cell r="D386">
            <v>164.27850000000001</v>
          </cell>
        </row>
        <row r="387">
          <cell r="A387" t="str">
            <v>001.09.00320</v>
          </cell>
          <cell r="B387" t="str">
            <v>Janela metálica maximar em chapa dobrada n 18</v>
          </cell>
          <cell r="C387" t="str">
            <v>M2</v>
          </cell>
          <cell r="D387">
            <v>172.06190000000001</v>
          </cell>
        </row>
        <row r="388">
          <cell r="A388" t="str">
            <v>001.09.00340</v>
          </cell>
          <cell r="B388" t="str">
            <v>Janela metálica maximar em metalón</v>
          </cell>
          <cell r="C388" t="str">
            <v>M2</v>
          </cell>
          <cell r="D388">
            <v>172.06190000000001</v>
          </cell>
        </row>
        <row r="389">
          <cell r="A389" t="str">
            <v>001.09.00360</v>
          </cell>
          <cell r="B389" t="str">
            <v>Janela metálica maximar em perfis metálicos (cantoneiras e tees)</v>
          </cell>
          <cell r="C389" t="str">
            <v>M2</v>
          </cell>
          <cell r="D389">
            <v>181.06190000000001</v>
          </cell>
        </row>
        <row r="390">
          <cell r="A390" t="str">
            <v>001.09.00380</v>
          </cell>
          <cell r="B390" t="str">
            <v>Janela metálica veneziana em metalon</v>
          </cell>
          <cell r="C390" t="str">
            <v>M2</v>
          </cell>
          <cell r="D390">
            <v>142.06190000000001</v>
          </cell>
        </row>
        <row r="391">
          <cell r="A391" t="str">
            <v>001.09.00400</v>
          </cell>
          <cell r="B391" t="str">
            <v>Janela metálica fixa para vidro em chapa dobrada</v>
          </cell>
          <cell r="C391" t="str">
            <v>M2</v>
          </cell>
          <cell r="D391">
            <v>197.06190000000001</v>
          </cell>
        </row>
        <row r="392">
          <cell r="A392" t="str">
            <v>001.09.00440</v>
          </cell>
          <cell r="B392" t="str">
            <v>Janela metálica tipo grade de ferro de 1/2 pol. espaçados a cada 15 cm incl. tela de arame sobreposta, j3-120x50 cm</v>
          </cell>
          <cell r="C392" t="str">
            <v>UN</v>
          </cell>
          <cell r="D392">
            <v>254.05930000000001</v>
          </cell>
        </row>
        <row r="393">
          <cell r="A393" t="str">
            <v>001.09.00460</v>
          </cell>
          <cell r="B393" t="str">
            <v>Janela metálica de chapa dobrada n.18 tipo grade fixa inclusive ferragens e tela mosquiteiro</v>
          </cell>
          <cell r="C393" t="str">
            <v>M2</v>
          </cell>
          <cell r="D393">
            <v>141.77850000000001</v>
          </cell>
        </row>
        <row r="394">
          <cell r="A394" t="str">
            <v>001.09.00480</v>
          </cell>
          <cell r="B394" t="str">
            <v>Janela metálica de correr em metalón com tela</v>
          </cell>
          <cell r="C394" t="str">
            <v>M2</v>
          </cell>
          <cell r="D394">
            <v>158.9177</v>
          </cell>
        </row>
        <row r="395">
          <cell r="A395" t="str">
            <v>001.09.00500</v>
          </cell>
          <cell r="B395" t="str">
            <v>Portão metálico tipo grade em ferro de 1/2 pol espaçados a cada 15 cm conf. modelo, p5-90x210 cm</v>
          </cell>
          <cell r="C395" t="str">
            <v>UN</v>
          </cell>
          <cell r="D395">
            <v>327.85390000000001</v>
          </cell>
        </row>
        <row r="396">
          <cell r="A396" t="str">
            <v>001.09.00510</v>
          </cell>
          <cell r="B396" t="str">
            <v>Portão de Correr em Chapa Corrugada N.18, Conf. Det. SINFRA N.06</v>
          </cell>
          <cell r="C396" t="str">
            <v>m2</v>
          </cell>
          <cell r="D396">
            <v>213.4982</v>
          </cell>
        </row>
        <row r="397">
          <cell r="A397" t="str">
            <v>001.09.00520</v>
          </cell>
          <cell r="B397" t="str">
            <v>Gradil  de ferro metalón 20x20 mm</v>
          </cell>
          <cell r="C397" t="str">
            <v>M2</v>
          </cell>
          <cell r="D397">
            <v>78.786799999999999</v>
          </cell>
        </row>
        <row r="398">
          <cell r="A398" t="str">
            <v>001.09.00530</v>
          </cell>
          <cell r="B398" t="str">
            <v>Fornecimento e Instalação de Gradil em Módulos Fixos, conf. det. SINFRA/ FEMA - Entrada do Parque Mãe Bonifácia</v>
          </cell>
          <cell r="C398" t="str">
            <v>ml</v>
          </cell>
          <cell r="D398">
            <v>234.37459999999999</v>
          </cell>
        </row>
        <row r="399">
          <cell r="A399" t="str">
            <v>001.09.00540</v>
          </cell>
          <cell r="B399" t="str">
            <v>Portão de ferro metalon  30x20mm</v>
          </cell>
          <cell r="C399" t="str">
            <v>M2</v>
          </cell>
          <cell r="D399">
            <v>54.727699999999999</v>
          </cell>
        </row>
        <row r="400">
          <cell r="A400" t="str">
            <v>001.09.00560</v>
          </cell>
          <cell r="B400" t="str">
            <v>Grades de proteção - chapa 2 x 1 cm</v>
          </cell>
          <cell r="C400" t="str">
            <v>M2</v>
          </cell>
          <cell r="D400">
            <v>69.778499999999994</v>
          </cell>
        </row>
        <row r="401">
          <cell r="A401" t="str">
            <v>001.09.00580</v>
          </cell>
          <cell r="B401" t="str">
            <v>Portão metálico em chapa dobrada com fechamento em chapa lisa, inclusive ferragens</v>
          </cell>
          <cell r="C401" t="str">
            <v>M2</v>
          </cell>
          <cell r="D401">
            <v>88.478499999999997</v>
          </cell>
        </row>
        <row r="402">
          <cell r="A402" t="str">
            <v>001.09.00600</v>
          </cell>
          <cell r="B402" t="str">
            <v>Corrimão metálico de ferro ( 3 x 2 cm ) h=0,80m</v>
          </cell>
          <cell r="C402" t="str">
            <v>ML</v>
          </cell>
          <cell r="D402">
            <v>59.278500000000001</v>
          </cell>
        </row>
        <row r="403">
          <cell r="A403" t="str">
            <v>001.09.00620</v>
          </cell>
          <cell r="B403" t="str">
            <v>Portão metálico em chapa lisa vincada c/ requadro em perfil de ferro simples, inclusive ferragens e fechadura</v>
          </cell>
          <cell r="C403" t="str">
            <v>M2</v>
          </cell>
          <cell r="D403">
            <v>103.9177</v>
          </cell>
        </row>
        <row r="404">
          <cell r="A404" t="str">
            <v>001.09.00640</v>
          </cell>
          <cell r="B404" t="str">
            <v>Alçapão metálico em chapa galvanizada</v>
          </cell>
          <cell r="C404" t="str">
            <v>M2</v>
          </cell>
          <cell r="D404">
            <v>248.40690000000001</v>
          </cell>
        </row>
        <row r="405">
          <cell r="A405" t="str">
            <v>001.09.00660</v>
          </cell>
          <cell r="B405" t="str">
            <v>Fornecimento e Instalação de Batente ou guarnição metálica para vão de ( 0,80 x 2,10 ) m</v>
          </cell>
          <cell r="C405" t="str">
            <v>UN</v>
          </cell>
          <cell r="D405">
            <v>61.561900000000001</v>
          </cell>
        </row>
        <row r="406">
          <cell r="A406" t="str">
            <v>001.09.00680</v>
          </cell>
          <cell r="B406" t="str">
            <v>Fornecimento e Instalação de Batente ou guarnição metálica para vão de ( 1,20 x 2,10 ) m</v>
          </cell>
          <cell r="C406" t="str">
            <v>UN</v>
          </cell>
          <cell r="D406">
            <v>66.4499</v>
          </cell>
        </row>
        <row r="407">
          <cell r="A407" t="str">
            <v>001.09.00700</v>
          </cell>
          <cell r="B407" t="str">
            <v>Fornecimento e Instalação de Batente ou guarnição metálica para vão de ( 1,50 x 2,10 ) m</v>
          </cell>
          <cell r="C407" t="str">
            <v>UN</v>
          </cell>
          <cell r="D407">
            <v>70.347700000000003</v>
          </cell>
        </row>
        <row r="408">
          <cell r="A408" t="str">
            <v>001.09.00720</v>
          </cell>
          <cell r="B408" t="str">
            <v>Fornecimento e Instalação de Batente ou guarnição metálica para vão de ( 1,80 x 2,10 ) m</v>
          </cell>
          <cell r="C408" t="str">
            <v>UN</v>
          </cell>
          <cell r="D408">
            <v>74.245500000000007</v>
          </cell>
        </row>
        <row r="409">
          <cell r="A409" t="str">
            <v>001.09.00740</v>
          </cell>
          <cell r="B409" t="str">
            <v>Fornecimento e Instalação de Porta  de ferro em perfil metálico - 0,80x2,10m - padrão comercial</v>
          </cell>
          <cell r="C409" t="str">
            <v>UN</v>
          </cell>
          <cell r="D409">
            <v>117.3069</v>
          </cell>
        </row>
        <row r="410">
          <cell r="A410" t="str">
            <v>001.09.00760</v>
          </cell>
          <cell r="B410" t="str">
            <v>Fornecimento e Instalação de Porta  de ferro em perfis metalicos - 0,70x2,10m - padrão comercial</v>
          </cell>
          <cell r="C410" t="str">
            <v>UN</v>
          </cell>
          <cell r="D410">
            <v>117.3069</v>
          </cell>
        </row>
        <row r="411">
          <cell r="A411" t="str">
            <v>001.09.00770</v>
          </cell>
          <cell r="B411" t="str">
            <v>Fornecimento e Instalação de Porta  de ferro em perfil metálico - 0,60x2,10m - padrão comercial</v>
          </cell>
          <cell r="C411" t="str">
            <v>un</v>
          </cell>
          <cell r="D411">
            <v>132.46690000000001</v>
          </cell>
        </row>
        <row r="412">
          <cell r="A412" t="str">
            <v>001.09.00780</v>
          </cell>
          <cell r="B412" t="str">
            <v>Fornecimento e Instalação de Porta de Ferro de Correr Em Perfil Metálico Tipo Mosaico Quadriculado, 4 Folhas, Dim. 2.00 x 2.13 Req. 13 Chapa 22 - Padrão Comercial</v>
          </cell>
          <cell r="C412" t="str">
            <v>m2</v>
          </cell>
          <cell r="D412">
            <v>241.42850000000001</v>
          </cell>
        </row>
        <row r="413">
          <cell r="A413" t="str">
            <v>001.09.00790</v>
          </cell>
          <cell r="B413" t="str">
            <v>Fornecimento e Instalação de Porta de ferro tipo veneziana - 0,80x2,10m - padrão comercial</v>
          </cell>
          <cell r="C413" t="str">
            <v>un</v>
          </cell>
          <cell r="D413">
            <v>132.46690000000001</v>
          </cell>
        </row>
        <row r="414">
          <cell r="A414" t="str">
            <v>001.09.00800</v>
          </cell>
          <cell r="B414" t="str">
            <v>Fornecimento e Instalação de Porta de ferro tipo veneziana - 0,70x2,10m - padrão comercial</v>
          </cell>
          <cell r="C414" t="str">
            <v>UN</v>
          </cell>
          <cell r="D414">
            <v>132.46690000000001</v>
          </cell>
        </row>
        <row r="415">
          <cell r="A415" t="str">
            <v>001.09.00805</v>
          </cell>
          <cell r="B415" t="str">
            <v>Fornecimento e Instalação de Porta de ferro tipo veneziana - 0,60x2,10m - padrão comercial</v>
          </cell>
          <cell r="C415" t="str">
            <v>un</v>
          </cell>
          <cell r="D415">
            <v>132.46690000000001</v>
          </cell>
        </row>
        <row r="416">
          <cell r="A416" t="str">
            <v>001.09.00820</v>
          </cell>
          <cell r="B416" t="str">
            <v>Fornecimento e Instalação de Janela de ferro em perfis metálicos - basculante com grade - padrão comercial</v>
          </cell>
          <cell r="C416" t="str">
            <v>M2</v>
          </cell>
          <cell r="D416">
            <v>229.27850000000001</v>
          </cell>
        </row>
        <row r="417">
          <cell r="A417" t="str">
            <v>001.09.00825</v>
          </cell>
          <cell r="B417" t="str">
            <v>Fornecimento e Instalação de Janela Tipo Vitro Basculante com Grade Xadrez 0.40 x 0.40 cm, batente e = 12 cm chapa 22 - Padrão Comercial</v>
          </cell>
          <cell r="C417" t="str">
            <v>m2</v>
          </cell>
          <cell r="D417">
            <v>166.47649999999999</v>
          </cell>
        </row>
        <row r="418">
          <cell r="A418" t="str">
            <v>001.09.00826</v>
          </cell>
          <cell r="B418" t="str">
            <v>Fornecimento e Instalação de Janela Tipo Vitro Basculante com Grade Xadrez 0.40 x 0.60 cm Batente e = 12 cm Chapa 22 - Padrão Comercial</v>
          </cell>
          <cell r="C418" t="str">
            <v>m2</v>
          </cell>
          <cell r="D418">
            <v>166.47649999999999</v>
          </cell>
        </row>
        <row r="419">
          <cell r="A419" t="str">
            <v>001.09.00830</v>
          </cell>
          <cell r="B419" t="str">
            <v>Fornecimento e Instalação de Janela Tipo Vitro Maxim-ar 1.00 x 0.60 m c/ Grade Xadrez, Batente E = 12 cm, Chapa 22  - Padrão Comercial</v>
          </cell>
          <cell r="C419" t="str">
            <v>m2</v>
          </cell>
          <cell r="D419">
            <v>214.70650000000001</v>
          </cell>
        </row>
        <row r="420">
          <cell r="A420" t="str">
            <v>001.09.00840</v>
          </cell>
          <cell r="B420" t="str">
            <v>Fornecimento e Instalação de Janela de ferro em perfis metálicos - de correr com grade  - padrão comercial</v>
          </cell>
          <cell r="C420" t="str">
            <v>m2</v>
          </cell>
          <cell r="D420">
            <v>157.06190000000001</v>
          </cell>
        </row>
        <row r="421">
          <cell r="A421" t="str">
            <v>001.09.00845</v>
          </cell>
          <cell r="B421" t="str">
            <v>Fornecimento e Instalação de Janela Tipo Vitro de Correr com Caixilho Fixo 1.20 x 1.00 m c/ Grade, Batente E = 12 cm, Chapa 22 4 Folhas - Padrão Comercial</v>
          </cell>
          <cell r="C421" t="str">
            <v>m2</v>
          </cell>
          <cell r="D421">
            <v>128.8065</v>
          </cell>
        </row>
        <row r="422">
          <cell r="A422" t="str">
            <v>001.09.00846</v>
          </cell>
          <cell r="B422" t="str">
            <v>Fornecimento e Instalação de Janela Tipo Vitro de Correr com Caixilho Fixo 1.50 x 1.00 m c/ Grade, Batente E = 12 cm, Chapa 22 4 Folhas - Padrão Comercial</v>
          </cell>
          <cell r="C422" t="str">
            <v>m2</v>
          </cell>
          <cell r="D422">
            <v>118.6765</v>
          </cell>
        </row>
        <row r="423">
          <cell r="A423" t="str">
            <v>001.09.00848</v>
          </cell>
          <cell r="B423" t="str">
            <v>Fornecimento e Instalação de Janela Tipo Vitro de Correr com Caixilho Fixo 2.00 x 1.00 m s/ Grade, Batente e= 12 cm Chapa 22, 4 Folhas - Padrão Comercial</v>
          </cell>
          <cell r="C423" t="str">
            <v>m2</v>
          </cell>
          <cell r="D423">
            <v>113.2265</v>
          </cell>
        </row>
        <row r="424">
          <cell r="A424" t="str">
            <v>001.09.00850</v>
          </cell>
          <cell r="B424" t="str">
            <v>Fornecimento e Instalação de Janela Tipo Vitro de Correr com Caixilho Fixo 1.50 x 1.20 m c/ Grade, Batente E = 12 cm, Chapa 22 4 Folhas - Padrão Comercial</v>
          </cell>
          <cell r="C424" t="str">
            <v>m2</v>
          </cell>
          <cell r="D424">
            <v>110.8265</v>
          </cell>
        </row>
        <row r="425">
          <cell r="A425" t="str">
            <v>001.09.00860</v>
          </cell>
          <cell r="B425" t="str">
            <v>Fornecimento e Instalação de Janela metálica tipo veneziana de correr com grade - padrão comercial</v>
          </cell>
          <cell r="C425" t="str">
            <v>m2</v>
          </cell>
          <cell r="D425">
            <v>157.06190000000001</v>
          </cell>
        </row>
        <row r="426">
          <cell r="A426" t="str">
            <v>001.09.00880</v>
          </cell>
          <cell r="B426" t="str">
            <v>Porta de madeira tipo solidor inclus. guarnições, batentes e dobradiças, (0.60 x 2.10 m)</v>
          </cell>
          <cell r="C426" t="str">
            <v>UN</v>
          </cell>
          <cell r="D426">
            <v>92.528000000000006</v>
          </cell>
        </row>
        <row r="427">
          <cell r="A427" t="str">
            <v>001.09.00900</v>
          </cell>
          <cell r="B427" t="str">
            <v>Porta de madeira tipo solidor inclus. guarnições, batentes e dobradiças, (0.70 x 2.10 m)</v>
          </cell>
          <cell r="C427" t="str">
            <v>UN</v>
          </cell>
          <cell r="D427">
            <v>93.096999999999994</v>
          </cell>
        </row>
        <row r="428">
          <cell r="A428" t="str">
            <v>001.09.00920</v>
          </cell>
          <cell r="B428" t="str">
            <v>Porta de madeira tipo solidor inclus. guarnições, batentes e dobradiças, (0.80 x 2.10 m)</v>
          </cell>
          <cell r="C428" t="str">
            <v>UN</v>
          </cell>
          <cell r="D428">
            <v>93.396000000000001</v>
          </cell>
        </row>
        <row r="429">
          <cell r="A429" t="str">
            <v>001.09.00940</v>
          </cell>
          <cell r="B429" t="str">
            <v>Porta de madeira tipo solidor inclus. guarnições, batentes e dobradiças, (0.90 x 2.10 m)</v>
          </cell>
          <cell r="C429" t="str">
            <v>un</v>
          </cell>
          <cell r="D429">
            <v>132.23500000000001</v>
          </cell>
        </row>
        <row r="430">
          <cell r="A430" t="str">
            <v>001.09.00960</v>
          </cell>
          <cell r="B430" t="str">
            <v>Porta de madeira tipo solidor inclus. guarnições, batentes e dobradiças, (0.60 x 1.80 m)</v>
          </cell>
          <cell r="C430" t="str">
            <v>UN</v>
          </cell>
          <cell r="D430">
            <v>82.01</v>
          </cell>
        </row>
        <row r="431">
          <cell r="A431" t="str">
            <v>001.09.00980</v>
          </cell>
          <cell r="B431" t="str">
            <v>Porta de madeira tipo solidor inclus. guarnições, batentes e dobradiças, (0.60 x 1.60 m)</v>
          </cell>
          <cell r="C431" t="str">
            <v>UN</v>
          </cell>
          <cell r="D431">
            <v>84.286000000000001</v>
          </cell>
        </row>
        <row r="432">
          <cell r="A432" t="str">
            <v>001.09.01000</v>
          </cell>
          <cell r="B432" t="str">
            <v>Porta de madeira tipo solidor inclus. guarnições, batentes e dobradiças, (1.00 x 2.00 m)</v>
          </cell>
          <cell r="C432" t="str">
            <v>UN</v>
          </cell>
          <cell r="D432">
            <v>142.804</v>
          </cell>
        </row>
        <row r="433">
          <cell r="A433" t="str">
            <v>001.09.01020</v>
          </cell>
          <cell r="B433" t="str">
            <v>Porta de madeira tipo solidor inclus. guarnições, batentes e dobradiças, (1.60 x 2.10 m)</v>
          </cell>
          <cell r="C433" t="str">
            <v>UN</v>
          </cell>
          <cell r="D433">
            <v>140.12</v>
          </cell>
        </row>
        <row r="434">
          <cell r="A434" t="str">
            <v>001.09.01040</v>
          </cell>
          <cell r="B434" t="str">
            <v>Porta de madeira tipo solidor inclus. guarnições, batentes e dobradiças, (0.60 x 0.90 m)</v>
          </cell>
          <cell r="C434" t="str">
            <v>UN</v>
          </cell>
          <cell r="D434">
            <v>78.450999999999993</v>
          </cell>
        </row>
        <row r="435">
          <cell r="A435" t="str">
            <v>001.09.01290</v>
          </cell>
          <cell r="B435" t="str">
            <v>Porta de madeira prensada, tipo solidor, revestida com fórmica branca, inclusive guarnições, ferragem e fechadura,  0.60 x 210 m</v>
          </cell>
          <cell r="C435" t="str">
            <v>un</v>
          </cell>
          <cell r="D435">
            <v>274.96550000000002</v>
          </cell>
        </row>
        <row r="436">
          <cell r="A436" t="str">
            <v>001.09.01291</v>
          </cell>
          <cell r="B436" t="str">
            <v>Porta de madeira prensada, tipo solidor, revestida com fórmica branca, inclusive guarnições, ferragem e fechadura,  0.70 x 210 m</v>
          </cell>
          <cell r="C436" t="str">
            <v>un</v>
          </cell>
          <cell r="D436">
            <v>298.34550000000002</v>
          </cell>
        </row>
        <row r="437">
          <cell r="A437" t="str">
            <v>001.09.01292</v>
          </cell>
          <cell r="B437" t="str">
            <v>Porta de madeira prensada, tipo solidor, revestida com fórmica branca, inclusive guarnições, ferragem e fechadura,  0.80 x 210 m</v>
          </cell>
          <cell r="C437" t="str">
            <v>un</v>
          </cell>
          <cell r="D437">
            <v>298.34550000000002</v>
          </cell>
        </row>
        <row r="438">
          <cell r="A438" t="str">
            <v>001.09.01293</v>
          </cell>
          <cell r="B438" t="str">
            <v>Porta de madeira prensada, tipo solidor, revestida com fórmica branca, inclusive guarnições, ferragem e fechadura,  0.90 x 210 m</v>
          </cell>
          <cell r="C438" t="str">
            <v>un</v>
          </cell>
          <cell r="D438">
            <v>313.34550000000002</v>
          </cell>
        </row>
        <row r="439">
          <cell r="A439" t="str">
            <v>001.09.01294</v>
          </cell>
          <cell r="B439" t="str">
            <v>Porta de madeira prensada, tipo solidor, revestida com fórmica branca, inclusive guarnições, ferragem e fechadura,  1,00 x 2,10 m</v>
          </cell>
          <cell r="C439" t="str">
            <v>un</v>
          </cell>
          <cell r="D439">
            <v>323.34550000000002</v>
          </cell>
        </row>
        <row r="440">
          <cell r="A440" t="str">
            <v>001.09.01295</v>
          </cell>
          <cell r="B440" t="str">
            <v>Porta de madeira prensada, tipo solidor, revestida com fórmica branca, inclusive guarnições, ferragem e fechadura,  1,10 x 2,10 m</v>
          </cell>
          <cell r="C440" t="str">
            <v>un</v>
          </cell>
          <cell r="D440">
            <v>338.34550000000002</v>
          </cell>
        </row>
        <row r="441">
          <cell r="A441" t="str">
            <v>001.09.01420</v>
          </cell>
          <cell r="B441" t="str">
            <v>Fechadura c/ chave central, maçaneta tipo copo, conjunto completo p/portas de entrada</v>
          </cell>
          <cell r="C441" t="str">
            <v>UN</v>
          </cell>
          <cell r="D441">
            <v>23.082000000000001</v>
          </cell>
        </row>
        <row r="442">
          <cell r="A442" t="str">
            <v>001.09.01440</v>
          </cell>
          <cell r="B442" t="str">
            <v>Fechadura c/ chave central, maçaneta tipo copo, conjunto completo p/portas de comunicacao</v>
          </cell>
          <cell r="C442" t="str">
            <v>UN</v>
          </cell>
          <cell r="D442">
            <v>18.922000000000001</v>
          </cell>
        </row>
        <row r="443">
          <cell r="A443" t="str">
            <v>001.09.01460</v>
          </cell>
          <cell r="B443" t="str">
            <v>Fechadura c/ chave central, maçaneta tipo copo, conjunto completo p/portas de banheiro</v>
          </cell>
          <cell r="C443" t="str">
            <v>UN</v>
          </cell>
          <cell r="D443">
            <v>18.922000000000001</v>
          </cell>
        </row>
        <row r="444">
          <cell r="A444" t="str">
            <v>001.09.01480</v>
          </cell>
          <cell r="B444" t="str">
            <v>Fechadura de embutir c/ cilindro lingueta de 2 voltas trinco de latão c/02 chaves p/ porta de entrada compl. c/ espelho e maçaneta, tipo leve</v>
          </cell>
          <cell r="C444" t="str">
            <v>UN</v>
          </cell>
          <cell r="D444">
            <v>65.081999999999994</v>
          </cell>
        </row>
        <row r="445">
          <cell r="A445" t="str">
            <v>001.09.01500</v>
          </cell>
          <cell r="B445" t="str">
            <v>Fechadura de embutir c/ cilindro lingueta de 2 voltas trinco de latão c/02 chaves p/ porta de entrada compl. c/ espelho e maçaneta, tipo reforçada</v>
          </cell>
          <cell r="C445" t="str">
            <v>UN</v>
          </cell>
          <cell r="D445">
            <v>40.182000000000002</v>
          </cell>
        </row>
        <row r="446">
          <cell r="A446" t="str">
            <v>001.09.01520</v>
          </cell>
          <cell r="B446" t="str">
            <v>Fechadura de embutir c/cilindro lingueta de 2 voltas trinco de latão c/02 chaves p/ portas inter. compl. c/ espelho e maçaneta, tipo leve</v>
          </cell>
          <cell r="C446" t="str">
            <v>UN</v>
          </cell>
          <cell r="D446">
            <v>30.082000000000001</v>
          </cell>
        </row>
        <row r="447">
          <cell r="A447" t="str">
            <v>001.09.01540</v>
          </cell>
          <cell r="B447" t="str">
            <v>Fechadura de embutir c/cilindro lingueta de 2 voltas trinco de latão c/02 chaves p/ portas inter. compl. c/ espelho e maçaneta, tipo reforçada</v>
          </cell>
          <cell r="C447" t="str">
            <v>UN</v>
          </cell>
          <cell r="D447">
            <v>32.582000000000001</v>
          </cell>
        </row>
        <row r="448">
          <cell r="A448" t="str">
            <v>001.09.01560</v>
          </cell>
          <cell r="B448" t="str">
            <v>Fechadura de sobrepor de cilindro de latão c/ lingueta de 02 voltas completas, tipo leve</v>
          </cell>
          <cell r="C448" t="str">
            <v>UN</v>
          </cell>
          <cell r="D448">
            <v>14.265499999999999</v>
          </cell>
        </row>
        <row r="449">
          <cell r="A449" t="str">
            <v>001.09.01580</v>
          </cell>
          <cell r="B449" t="str">
            <v>Fechadura de sobrepor de cilindro de latão c/ lingueta de 02 voltas completas, tipo reforçada</v>
          </cell>
          <cell r="C449" t="str">
            <v>UN</v>
          </cell>
          <cell r="D449">
            <v>43.5655</v>
          </cell>
        </row>
        <row r="450">
          <cell r="A450" t="str">
            <v>001.09.01600</v>
          </cell>
          <cell r="B450" t="str">
            <v>Fechadura de embutir p/ banheiro c/ chaves de emergência tipo blim blim, tipo leve</v>
          </cell>
          <cell r="C450" t="str">
            <v>UN</v>
          </cell>
          <cell r="D450">
            <v>28.582000000000001</v>
          </cell>
        </row>
        <row r="451">
          <cell r="A451" t="str">
            <v>001.09.01620</v>
          </cell>
          <cell r="B451" t="str">
            <v>Fechadura de embutir p/ banheiro c/ chaves de emergência tipo blim blim, tipo reforçada</v>
          </cell>
          <cell r="C451" t="str">
            <v>UN</v>
          </cell>
          <cell r="D451">
            <v>28.582000000000001</v>
          </cell>
        </row>
        <row r="452">
          <cell r="A452" t="str">
            <v>001.09.01640</v>
          </cell>
          <cell r="B452" t="str">
            <v>Fechaduras p/portas ou grades de enrolar de cilindro c/2 chaves completa</v>
          </cell>
          <cell r="C452" t="str">
            <v>UN</v>
          </cell>
          <cell r="D452">
            <v>28.165500000000002</v>
          </cell>
        </row>
        <row r="453">
          <cell r="A453" t="str">
            <v>001.09.01660</v>
          </cell>
          <cell r="B453" t="str">
            <v>Fechadura p/porta de correr completa</v>
          </cell>
          <cell r="C453" t="str">
            <v>UN</v>
          </cell>
          <cell r="D453">
            <v>35.332000000000001</v>
          </cell>
        </row>
        <row r="454">
          <cell r="A454" t="str">
            <v>001.09.01680</v>
          </cell>
          <cell r="B454" t="str">
            <v>Fechadura p/portao de ferro de madeira completa</v>
          </cell>
          <cell r="C454" t="str">
            <v>UN</v>
          </cell>
          <cell r="D454">
            <v>45.082000000000001</v>
          </cell>
        </row>
        <row r="455">
          <cell r="A455" t="str">
            <v>001.09.01700</v>
          </cell>
          <cell r="B455" t="str">
            <v>Cremona de latão estampado e niquelado, tipo leve</v>
          </cell>
          <cell r="C455" t="str">
            <v>UN</v>
          </cell>
          <cell r="D455">
            <v>17.748200000000001</v>
          </cell>
        </row>
        <row r="456">
          <cell r="A456" t="str">
            <v>001.09.01720</v>
          </cell>
          <cell r="B456" t="str">
            <v>Cremona de latão estampado e niquelado, tipo reforçado</v>
          </cell>
          <cell r="C456" t="str">
            <v>UN</v>
          </cell>
          <cell r="D456">
            <v>18.020700000000001</v>
          </cell>
        </row>
        <row r="457">
          <cell r="A457" t="str">
            <v>001.09.01760</v>
          </cell>
          <cell r="B457" t="str">
            <v>Cremona de latão fundido e niquelado,tipo leve</v>
          </cell>
          <cell r="C457" t="str">
            <v>UN</v>
          </cell>
          <cell r="D457">
            <v>14.5207</v>
          </cell>
        </row>
        <row r="458">
          <cell r="A458" t="str">
            <v>001.09.01780</v>
          </cell>
          <cell r="B458" t="str">
            <v>Cremona de latão fundido e niquelado,tipo reforçado</v>
          </cell>
          <cell r="C458" t="str">
            <v>UN</v>
          </cell>
          <cell r="D458">
            <v>14.5207</v>
          </cell>
        </row>
        <row r="459">
          <cell r="A459" t="str">
            <v>001.09.01800</v>
          </cell>
          <cell r="B459" t="str">
            <v>Vara p/cremona de ferro</v>
          </cell>
          <cell r="C459" t="str">
            <v>ML</v>
          </cell>
          <cell r="D459">
            <v>10.5207</v>
          </cell>
        </row>
        <row r="460">
          <cell r="A460" t="str">
            <v>001.09.01820</v>
          </cell>
          <cell r="B460" t="str">
            <v>Targeta livre ocupado</v>
          </cell>
          <cell r="C460" t="str">
            <v>UN</v>
          </cell>
          <cell r="D460">
            <v>17.5411</v>
          </cell>
        </row>
        <row r="461">
          <cell r="A461" t="str">
            <v>001.09.01840</v>
          </cell>
          <cell r="B461" t="str">
            <v>Fechos chatos reforçados</v>
          </cell>
          <cell r="C461" t="str">
            <v>UN</v>
          </cell>
          <cell r="D461">
            <v>6.2164999999999999</v>
          </cell>
        </row>
        <row r="462">
          <cell r="A462" t="str">
            <v>001.09.01860</v>
          </cell>
          <cell r="B462" t="str">
            <v>Borboletas</v>
          </cell>
          <cell r="C462" t="str">
            <v>UN</v>
          </cell>
          <cell r="D462">
            <v>2.3380000000000001</v>
          </cell>
        </row>
        <row r="463">
          <cell r="A463" t="str">
            <v>001.09.01880</v>
          </cell>
          <cell r="B463" t="str">
            <v>Dobradiças comuns p/portas 3.5 pol</v>
          </cell>
          <cell r="C463" t="str">
            <v>UN</v>
          </cell>
          <cell r="D463">
            <v>5.5529000000000002</v>
          </cell>
        </row>
        <row r="464">
          <cell r="A464" t="str">
            <v>001.09.01920</v>
          </cell>
          <cell r="B464" t="str">
            <v>Dobradiça cabeça de bola de ferro 3.5 pol,tipo leve</v>
          </cell>
          <cell r="C464" t="str">
            <v>UN</v>
          </cell>
          <cell r="D464">
            <v>5.5328999999999997</v>
          </cell>
        </row>
        <row r="465">
          <cell r="A465" t="str">
            <v>001.09.01940</v>
          </cell>
          <cell r="B465" t="str">
            <v>Dobradiça cabeça de bola de ferro 3.5 pol,tipo reforçado</v>
          </cell>
          <cell r="C465" t="str">
            <v>UN</v>
          </cell>
          <cell r="D465">
            <v>5.8829000000000002</v>
          </cell>
        </row>
        <row r="466">
          <cell r="A466" t="str">
            <v>001.09.01960</v>
          </cell>
          <cell r="B466" t="str">
            <v>Conchas p/janelas de correr</v>
          </cell>
          <cell r="C466" t="str">
            <v>UN</v>
          </cell>
          <cell r="D466">
            <v>3.6164999999999998</v>
          </cell>
        </row>
        <row r="467">
          <cell r="A467" t="str">
            <v>001.09.01980</v>
          </cell>
          <cell r="B467" t="str">
            <v>Fixadores p/portas</v>
          </cell>
          <cell r="C467" t="str">
            <v>UN</v>
          </cell>
          <cell r="D467">
            <v>7.6128999999999998</v>
          </cell>
        </row>
        <row r="468">
          <cell r="A468" t="str">
            <v>001.09.02000</v>
          </cell>
          <cell r="B468" t="str">
            <v>Porta de alumínio tipo veneziana de abrir (01 ou 02 folhas)</v>
          </cell>
          <cell r="C468" t="str">
            <v>M2</v>
          </cell>
          <cell r="D468">
            <v>354.12560000000002</v>
          </cell>
        </row>
        <row r="469">
          <cell r="A469" t="str">
            <v>001.09.02020</v>
          </cell>
          <cell r="B469" t="str">
            <v>Porta de alumínio tipo de abrir - para vidro</v>
          </cell>
          <cell r="C469" t="str">
            <v>M2</v>
          </cell>
          <cell r="D469">
            <v>258.90640000000002</v>
          </cell>
        </row>
        <row r="470">
          <cell r="A470" t="str">
            <v>001.09.02040</v>
          </cell>
          <cell r="B470" t="str">
            <v>Porta de alumínio tipo de correr (01 ou 02 folhas) - para vidro</v>
          </cell>
          <cell r="C470" t="str">
            <v>M2</v>
          </cell>
          <cell r="D470">
            <v>278.17559999999997</v>
          </cell>
        </row>
        <row r="471">
          <cell r="A471" t="str">
            <v>001.09.02060</v>
          </cell>
          <cell r="B471" t="str">
            <v>Porta de alumínio tipo de abrir em chapa de alumínio</v>
          </cell>
          <cell r="C471" t="str">
            <v>M2</v>
          </cell>
          <cell r="D471">
            <v>278.17559999999997</v>
          </cell>
        </row>
        <row r="472">
          <cell r="A472" t="str">
            <v>001.09.02080</v>
          </cell>
          <cell r="B472" t="str">
            <v>Grades de proteção - perfil 2x1cm - anodizado na cor natural</v>
          </cell>
          <cell r="C472" t="str">
            <v>M2</v>
          </cell>
          <cell r="D472">
            <v>139.6173</v>
          </cell>
        </row>
        <row r="473">
          <cell r="A473" t="str">
            <v>001.09.02100</v>
          </cell>
          <cell r="B473" t="str">
            <v>Peitoril de alumínio h=1,00m</v>
          </cell>
          <cell r="C473" t="str">
            <v>ML</v>
          </cell>
          <cell r="D473">
            <v>84.278499999999994</v>
          </cell>
        </row>
        <row r="474">
          <cell r="A474" t="str">
            <v>001.09.02120</v>
          </cell>
          <cell r="B474" t="str">
            <v>Corrimão de alumínio h=0,85m</v>
          </cell>
          <cell r="C474" t="str">
            <v>ML</v>
          </cell>
          <cell r="D474">
            <v>54.278500000000001</v>
          </cell>
        </row>
        <row r="475">
          <cell r="A475" t="str">
            <v>001.09.02140</v>
          </cell>
          <cell r="B475" t="str">
            <v>Guarda corpo de alumínio anodizado h=1,00 m</v>
          </cell>
          <cell r="C475" t="str">
            <v>ML</v>
          </cell>
          <cell r="D475">
            <v>84.278499999999994</v>
          </cell>
        </row>
        <row r="476">
          <cell r="A476" t="str">
            <v>001.09.02160</v>
          </cell>
          <cell r="B476" t="str">
            <v>Janela de alumínio tipo basculante</v>
          </cell>
          <cell r="C476" t="str">
            <v>M2</v>
          </cell>
          <cell r="D476">
            <v>308.45949999999999</v>
          </cell>
        </row>
        <row r="477">
          <cell r="A477" t="str">
            <v>001.09.02180</v>
          </cell>
          <cell r="B477" t="str">
            <v>Janela de alumínio tipo de correr - para vidro</v>
          </cell>
          <cell r="C477" t="str">
            <v>M2</v>
          </cell>
          <cell r="D477">
            <v>243.9076</v>
          </cell>
        </row>
        <row r="478">
          <cell r="A478" t="str">
            <v>001.09.02200</v>
          </cell>
          <cell r="B478" t="str">
            <v>Janela de alumínio tipo de abrir - para vidro</v>
          </cell>
          <cell r="C478" t="str">
            <v>M2</v>
          </cell>
          <cell r="D478">
            <v>238.45949999999999</v>
          </cell>
        </row>
        <row r="479">
          <cell r="A479" t="str">
            <v>001.09.02220</v>
          </cell>
          <cell r="B479" t="str">
            <v>Janela de alumínio tipo maxi-air - para vidro</v>
          </cell>
          <cell r="C479" t="str">
            <v>M2</v>
          </cell>
          <cell r="D479">
            <v>252.45949999999999</v>
          </cell>
        </row>
        <row r="480">
          <cell r="A480" t="str">
            <v>001.09.02240</v>
          </cell>
          <cell r="B480" t="str">
            <v>Janela de alumínio tipo veneziana</v>
          </cell>
          <cell r="C480" t="str">
            <v>M2</v>
          </cell>
          <cell r="D480">
            <v>288.45949999999999</v>
          </cell>
        </row>
        <row r="481">
          <cell r="A481" t="str">
            <v>001.09.02260</v>
          </cell>
          <cell r="B481" t="str">
            <v>Janela tipo maximar em madeira p/ vidro, inclusive ferragens e ferro de alavanca</v>
          </cell>
          <cell r="C481" t="str">
            <v>M2</v>
          </cell>
          <cell r="D481">
            <v>119.56699999999999</v>
          </cell>
        </row>
        <row r="482">
          <cell r="A482" t="str">
            <v>001.09.02280</v>
          </cell>
          <cell r="B482" t="str">
            <v>Janela de abrir em madeira c/ veneziana p/ vidro, inclusive ferragens</v>
          </cell>
          <cell r="C482" t="str">
            <v>M2</v>
          </cell>
          <cell r="D482">
            <v>167.88749999999999</v>
          </cell>
        </row>
        <row r="483">
          <cell r="A483" t="str">
            <v>001.09.02300</v>
          </cell>
          <cell r="B483" t="str">
            <v>Tela metálica tipo mosquiteiro fixado em ferro cantoneira de abas iguais de 1/2""""x1/8""""</v>
          </cell>
          <cell r="C483" t="str">
            <v>M2</v>
          </cell>
          <cell r="D483">
            <v>54.989100000000001</v>
          </cell>
        </row>
        <row r="484">
          <cell r="A484" t="str">
            <v>001.09.02320</v>
          </cell>
          <cell r="B484" t="str">
            <v>Tela metálica tipo mosquiteiro fixado em ferro cantoneira de abas iguais de 1""""x3/16""""</v>
          </cell>
          <cell r="C484" t="str">
            <v>M2</v>
          </cell>
          <cell r="D484">
            <v>81.089100000000002</v>
          </cell>
        </row>
        <row r="485">
          <cell r="A485" t="str">
            <v>001.09.02325</v>
          </cell>
          <cell r="B485" t="str">
            <v>Fornecimento e Instalação de Chapa de Ferro Preta Lisa e= 3 mm Conf. Det. 26 A SEJUSP</v>
          </cell>
          <cell r="C485" t="str">
            <v>m2</v>
          </cell>
          <cell r="D485">
            <v>131.60290000000001</v>
          </cell>
        </row>
        <row r="486">
          <cell r="A486" t="str">
            <v>001.09.02327</v>
          </cell>
          <cell r="B486" t="str">
            <v>Fornecimento e Instalação de Chapa de Ferro Preta Lisa e= 8 mm Conf. Det. 26 C SEJUSP</v>
          </cell>
          <cell r="C486" t="str">
            <v>m2</v>
          </cell>
          <cell r="D486">
            <v>359.7022</v>
          </cell>
        </row>
        <row r="487">
          <cell r="A487" t="str">
            <v>001.09.02330</v>
          </cell>
          <cell r="B487" t="str">
            <v>Fornecimento e Instalação de Porta Para Cadeia ou Presídio 0.80 x 2.10 em grade 7/8"" e barra chata 1 1/2"" x 5/16"" Conf. Det. 05 SINFRA</v>
          </cell>
          <cell r="C487" t="str">
            <v>m2</v>
          </cell>
          <cell r="D487">
            <v>248.03020000000001</v>
          </cell>
        </row>
        <row r="488">
          <cell r="A488" t="str">
            <v>001.09.02335</v>
          </cell>
          <cell r="B488" t="str">
            <v>Fornecimento e Instalação de Porta Metálica C/ Passa Prato Conf. Det. 05 SEJUSP</v>
          </cell>
          <cell r="C488" t="str">
            <v>m2</v>
          </cell>
          <cell r="D488">
            <v>398.73779999999999</v>
          </cell>
        </row>
        <row r="489">
          <cell r="A489" t="str">
            <v>001.09.02336</v>
          </cell>
          <cell r="B489" t="str">
            <v>Fornecimento e Instalação de Porta Metálica S/ Passa Prato Conf. Det. 05 A SEJUSP</v>
          </cell>
          <cell r="C489" t="str">
            <v>m2</v>
          </cell>
          <cell r="D489">
            <v>320.18680000000001</v>
          </cell>
        </row>
        <row r="490">
          <cell r="A490" t="str">
            <v>001.09.02337</v>
          </cell>
          <cell r="B490" t="str">
            <v>Fornecimento e Instalação de Porta Metálica C/ Chapa Metálica Sobre Toda a Porta Conf. Det. 05 B  SEJUSP</v>
          </cell>
          <cell r="C490" t="str">
            <v>m2</v>
          </cell>
          <cell r="D490">
            <v>472.03629999999998</v>
          </cell>
        </row>
        <row r="491">
          <cell r="A491" t="str">
            <v>001.09.02338</v>
          </cell>
          <cell r="B491" t="str">
            <v>Fornecimento e Instalação de Conjunto de Grade Conf. Det. 08 SEJUSP</v>
          </cell>
          <cell r="C491" t="str">
            <v>m2</v>
          </cell>
          <cell r="D491">
            <v>135.52539999999999</v>
          </cell>
        </row>
        <row r="492">
          <cell r="A492" t="str">
            <v>001.09.02340</v>
          </cell>
          <cell r="B492" t="str">
            <v>Fornecimento e Instalação de Grade Metálica Conf. Det. 09 A SEJUSP</v>
          </cell>
          <cell r="C492" t="str">
            <v>m2</v>
          </cell>
          <cell r="D492">
            <v>217.46260000000001</v>
          </cell>
        </row>
        <row r="493">
          <cell r="A493" t="str">
            <v>001.09.02345</v>
          </cell>
          <cell r="B493" t="str">
            <v>Fornecimento e Instalação de Porta Metálica C/ Chapa Metálica Sobre Toda a Porta Conf. Det. 23  SEJUSP</v>
          </cell>
          <cell r="C493" t="str">
            <v>m2</v>
          </cell>
          <cell r="D493">
            <v>423.43400000000003</v>
          </cell>
        </row>
        <row r="494">
          <cell r="A494" t="str">
            <v>001.09.02346</v>
          </cell>
          <cell r="B494" t="str">
            <v>Fornecimento e Instalação de Porta Metálica S/ Chapa Metálica Conf. Det. 23 A  SEJUSP</v>
          </cell>
          <cell r="C494" t="str">
            <v>m2</v>
          </cell>
          <cell r="D494">
            <v>334.73</v>
          </cell>
        </row>
        <row r="495">
          <cell r="A495" t="str">
            <v>001.09.02350</v>
          </cell>
          <cell r="B495" t="str">
            <v>Fornecimento e Instalação de Visor Conf. Det. 30 SEJUSP</v>
          </cell>
          <cell r="C495" t="str">
            <v>un</v>
          </cell>
          <cell r="D495">
            <v>217.1936</v>
          </cell>
        </row>
        <row r="496">
          <cell r="A496" t="str">
            <v>001.09.02360</v>
          </cell>
          <cell r="B496" t="str">
            <v>Fornecimento e Instalação de Tranca Tipo Comum Conf. Det. 41 SEJUSP</v>
          </cell>
          <cell r="C496" t="str">
            <v>un</v>
          </cell>
          <cell r="D496">
            <v>127.92059999999999</v>
          </cell>
        </row>
        <row r="497">
          <cell r="A497" t="str">
            <v>001.09.02365</v>
          </cell>
          <cell r="B497" t="str">
            <v>Fornecimento e Instalação de Grade Metálica Conf. Det. 45 B SEJUSP</v>
          </cell>
          <cell r="C497" t="str">
            <v>m2</v>
          </cell>
          <cell r="D497">
            <v>279.6472</v>
          </cell>
        </row>
        <row r="498">
          <cell r="A498" t="str">
            <v>001.09.02370</v>
          </cell>
          <cell r="B498" t="str">
            <v>Batente de madeira 15 x 15 cm para porta e janela</v>
          </cell>
          <cell r="C498" t="str">
            <v>m</v>
          </cell>
          <cell r="D498">
            <v>19.447600000000001</v>
          </cell>
        </row>
        <row r="499">
          <cell r="A499" t="str">
            <v>001.09.02380</v>
          </cell>
          <cell r="B499" t="str">
            <v>Batente de madeira 3,5 x 14,5 cm para portas e janelas</v>
          </cell>
          <cell r="C499" t="str">
            <v>M</v>
          </cell>
          <cell r="D499">
            <v>7.8464</v>
          </cell>
        </row>
        <row r="500">
          <cell r="A500" t="str">
            <v>001.09.02400</v>
          </cell>
          <cell r="B500" t="str">
            <v>Reparo em esquadria - substituição de folhas de porta/janelas de madeira tipo almofadada</v>
          </cell>
          <cell r="C500" t="str">
            <v>M2</v>
          </cell>
          <cell r="D500">
            <v>42.723199999999999</v>
          </cell>
        </row>
        <row r="501">
          <cell r="A501" t="str">
            <v>001.09.02420</v>
          </cell>
          <cell r="B501" t="str">
            <v>Reparo em esquadria - substituição de batente de madeira</v>
          </cell>
          <cell r="C501" t="str">
            <v>M</v>
          </cell>
          <cell r="D501">
            <v>17.8034</v>
          </cell>
        </row>
        <row r="502">
          <cell r="A502" t="str">
            <v>001.09.02440</v>
          </cell>
          <cell r="B502" t="str">
            <v>Reparo em esquadria - substituição de folha de porta de madeira tipo solidor, inclusive dobradiças, -(0,60x1,80)m</v>
          </cell>
          <cell r="C502" t="str">
            <v>UN</v>
          </cell>
          <cell r="D502">
            <v>51.058700000000002</v>
          </cell>
        </row>
        <row r="503">
          <cell r="A503" t="str">
            <v>001.09.02460</v>
          </cell>
          <cell r="B503" t="str">
            <v>Reparo em esquadria - substituição de folha de porta de madeira tipo solidor, inclusive dobradiças, -(0,60x2,10)m</v>
          </cell>
          <cell r="C503" t="str">
            <v>UN</v>
          </cell>
          <cell r="D503">
            <v>54.748699999999999</v>
          </cell>
        </row>
        <row r="504">
          <cell r="A504" t="str">
            <v>001.09.02480</v>
          </cell>
          <cell r="B504" t="str">
            <v>Reparo em esquadria - substituição de folha de porta de madeira tipo solidor, inclusive dobradiças, -(0,70x2,10)m</v>
          </cell>
          <cell r="C504" t="str">
            <v>UN</v>
          </cell>
          <cell r="D504">
            <v>54.748699999999999</v>
          </cell>
        </row>
        <row r="505">
          <cell r="A505" t="str">
            <v>001.09.02500</v>
          </cell>
          <cell r="B505" t="str">
            <v>Reparo em esquadria - substituição de folha de porta de madeira tipo solidor, inclusive dobradiças, -(0,80x2,10)m</v>
          </cell>
          <cell r="C505" t="str">
            <v>UN</v>
          </cell>
          <cell r="D505">
            <v>54.748699999999999</v>
          </cell>
        </row>
        <row r="506">
          <cell r="A506" t="str">
            <v>001.09.02520</v>
          </cell>
          <cell r="B506" t="str">
            <v>Reparo em esquadria - substituição de folha de porta de madeira tipo solidor, inclusive dobradiças, -(0,90x2,10)m</v>
          </cell>
          <cell r="C506" t="str">
            <v>UN</v>
          </cell>
          <cell r="D506">
            <v>92.748699999999999</v>
          </cell>
        </row>
        <row r="507">
          <cell r="A507" t="str">
            <v>001.09.02540</v>
          </cell>
          <cell r="B507" t="str">
            <v>Reparo em esquadria - substituição de folha de madeira almofadada, inclusive dobradiças-(0,60x2,10)m</v>
          </cell>
          <cell r="C507" t="str">
            <v>UN</v>
          </cell>
          <cell r="D507">
            <v>73.748699999999999</v>
          </cell>
        </row>
        <row r="508">
          <cell r="A508" t="str">
            <v>001.09.02560</v>
          </cell>
          <cell r="B508" t="str">
            <v>Reparo em esquadria - substituição de folha de madeira almofadada, inclusive dobradiças-(0,70x2,10)m</v>
          </cell>
          <cell r="C508" t="str">
            <v>UN</v>
          </cell>
          <cell r="D508">
            <v>73.748699999999999</v>
          </cell>
        </row>
        <row r="509">
          <cell r="A509" t="str">
            <v>001.09.02580</v>
          </cell>
          <cell r="B509" t="str">
            <v>Reparo em esquadria - substituição de folha de madeira almofadada, inclusive dobradiças-(0,80x2,10)m</v>
          </cell>
          <cell r="C509" t="str">
            <v>UN</v>
          </cell>
          <cell r="D509">
            <v>73.748699999999999</v>
          </cell>
        </row>
        <row r="510">
          <cell r="A510" t="str">
            <v>001.09.02600</v>
          </cell>
          <cell r="B510" t="str">
            <v>Reparo em esquadria - substituição de folha de madeira almofadada, inclusive dobradiças-(0,90x2,10)m</v>
          </cell>
          <cell r="C510" t="str">
            <v>UN</v>
          </cell>
          <cell r="D510">
            <v>87.748699999999999</v>
          </cell>
        </row>
        <row r="511">
          <cell r="A511" t="str">
            <v>001.09.02620</v>
          </cell>
          <cell r="B511" t="str">
            <v>Reparo em esquadria - substituição de batente de peroba, inclusive guarnições -vão de (0,60x2,10)m</v>
          </cell>
          <cell r="C511" t="str">
            <v>JG</v>
          </cell>
          <cell r="D511">
            <v>97.961699999999993</v>
          </cell>
        </row>
        <row r="512">
          <cell r="A512" t="str">
            <v>001.09.02640</v>
          </cell>
          <cell r="B512" t="str">
            <v>Reparo em esquadria - substituição de batente de peroba, inclusive guarnições -vão de (0,70x2,10)m</v>
          </cell>
          <cell r="C512" t="str">
            <v>JG</v>
          </cell>
          <cell r="D512">
            <v>96.615499999999997</v>
          </cell>
        </row>
        <row r="513">
          <cell r="A513" t="str">
            <v>001.09.02660</v>
          </cell>
          <cell r="B513" t="str">
            <v>Reparo em esquadria - substituição de batente de peroba, inclusive guarnições -vão de (0,80x2,10)m</v>
          </cell>
          <cell r="C513" t="str">
            <v>JG</v>
          </cell>
          <cell r="D513">
            <v>104.94970000000001</v>
          </cell>
        </row>
        <row r="514">
          <cell r="A514" t="str">
            <v>001.09.02800</v>
          </cell>
          <cell r="B514" t="str">
            <v>Reparo em Grades e Portões - substituição de ferro CA 25 1/2""</v>
          </cell>
          <cell r="C514" t="str">
            <v>ml</v>
          </cell>
          <cell r="D514">
            <v>4.2268999999999997</v>
          </cell>
        </row>
        <row r="515">
          <cell r="A515" t="str">
            <v>001.09.02820</v>
          </cell>
          <cell r="B515" t="str">
            <v>Reparo em Grades e Portões - substituição de ferro CA 25 7/8""</v>
          </cell>
          <cell r="C515" t="str">
            <v>ml</v>
          </cell>
          <cell r="D515">
            <v>15.4109</v>
          </cell>
        </row>
        <row r="516">
          <cell r="A516" t="str">
            <v>001.09.02840</v>
          </cell>
          <cell r="B516" t="str">
            <v>Reparo em Alambrados e Portões - substituição de tubo de ferro em chapa preta diam.2"" chapa 13</v>
          </cell>
          <cell r="C516" t="str">
            <v>ml</v>
          </cell>
          <cell r="D516">
            <v>16.568999999999999</v>
          </cell>
        </row>
        <row r="517">
          <cell r="A517" t="str">
            <v>001.09.02860</v>
          </cell>
          <cell r="B517" t="str">
            <v>Reparo em Alambrados e Portões - substituição de tela de alambrado galvanizado malha 2"" fio dw12</v>
          </cell>
          <cell r="C517" t="str">
            <v>m2</v>
          </cell>
          <cell r="D517">
            <v>12.7662</v>
          </cell>
        </row>
        <row r="518">
          <cell r="A518" t="str">
            <v>001.10</v>
          </cell>
          <cell r="B518" t="str">
            <v>REVESTIMENTO</v>
          </cell>
          <cell r="D518">
            <v>338.73790000000002</v>
          </cell>
        </row>
        <row r="519">
          <cell r="A519" t="str">
            <v>001.10.00020</v>
          </cell>
          <cell r="B519" t="str">
            <v>Chapisco de aderência c/argamassa de cimento e areia traço 1:3 e= 5 mm</v>
          </cell>
          <cell r="C519" t="str">
            <v>m2</v>
          </cell>
          <cell r="D519">
            <v>2.0093999999999999</v>
          </cell>
        </row>
        <row r="520">
          <cell r="A520" t="str">
            <v>001.10.00040</v>
          </cell>
          <cell r="B520" t="str">
            <v>Chapisco de acab.c/argam.de cimento e pedrisco traço 1:4  e= 7 mm</v>
          </cell>
          <cell r="C520" t="str">
            <v>m2</v>
          </cell>
          <cell r="D520">
            <v>2.9918999999999998</v>
          </cell>
        </row>
        <row r="521">
          <cell r="A521" t="str">
            <v>001.10.00080</v>
          </cell>
          <cell r="B521" t="str">
            <v>Emboço c/argamassa mista 1:4 c/100 kg de cimento</v>
          </cell>
          <cell r="C521" t="str">
            <v>M2</v>
          </cell>
          <cell r="D521">
            <v>6.4263000000000003</v>
          </cell>
        </row>
        <row r="522">
          <cell r="A522" t="str">
            <v>001.10.00100</v>
          </cell>
          <cell r="B522" t="str">
            <v>Reboco paulista usando argamassa mista de cimento cal e areia no traço 1:2:8 com 20 mm de espessura</v>
          </cell>
          <cell r="C522" t="str">
            <v>m2</v>
          </cell>
          <cell r="D522">
            <v>8.7628000000000004</v>
          </cell>
        </row>
        <row r="523">
          <cell r="A523" t="str">
            <v>001.10.00110</v>
          </cell>
          <cell r="B523" t="str">
            <v>Reboco paulista usando argamassa mista de cimento cal e areia no traço 1:2:9 com 20 mm de espessura</v>
          </cell>
          <cell r="C523" t="str">
            <v>m2</v>
          </cell>
          <cell r="D523">
            <v>8.5763999999999996</v>
          </cell>
        </row>
        <row r="524">
          <cell r="A524" t="str">
            <v>001.10.00120</v>
          </cell>
          <cell r="B524" t="str">
            <v>Reboco c/ argamassa de cal em pasta e areia fina peneirada no traço 1:2 (espessura 0.5 cm)</v>
          </cell>
          <cell r="C524" t="str">
            <v>m2</v>
          </cell>
          <cell r="D524">
            <v>3.6825999999999999</v>
          </cell>
        </row>
        <row r="525">
          <cell r="A525" t="str">
            <v>001.10.00170</v>
          </cell>
          <cell r="B525" t="str">
            <v>Revestimento c/ argamassa de barita e = 1O mm</v>
          </cell>
          <cell r="C525" t="str">
            <v>m2</v>
          </cell>
          <cell r="D525">
            <v>42.437600000000003</v>
          </cell>
        </row>
        <row r="526">
          <cell r="A526" t="str">
            <v>001.10.00180</v>
          </cell>
          <cell r="B526" t="str">
            <v>Reboco barra lisa com argamassa de cimento e areia 1:1.5 com impermeabilizante inclusive emboço de cimento e areia 1:4</v>
          </cell>
          <cell r="C526" t="str">
            <v>M2</v>
          </cell>
          <cell r="D526">
            <v>17.7288</v>
          </cell>
        </row>
        <row r="527">
          <cell r="A527" t="str">
            <v>001.10.00200</v>
          </cell>
          <cell r="B527" t="str">
            <v>Barra lisa c/ acabamento em nata de cimento comum c/ desempenadeira de aço sobre emboço de cimento e areia 1:4</v>
          </cell>
          <cell r="C527" t="str">
            <v>m2</v>
          </cell>
          <cell r="D527">
            <v>12.224500000000001</v>
          </cell>
        </row>
        <row r="528">
          <cell r="A528" t="str">
            <v>001.10.00220</v>
          </cell>
          <cell r="B528" t="str">
            <v>Barra lisa c/ acabamento em nata de cimento comum c/ desempenadeira de aço sobre emboço de cimento e areia 1:4:8</v>
          </cell>
          <cell r="C528" t="str">
            <v>m2</v>
          </cell>
          <cell r="D528">
            <v>11.780900000000001</v>
          </cell>
        </row>
        <row r="529">
          <cell r="A529" t="str">
            <v>001.10.00240</v>
          </cell>
          <cell r="B529" t="str">
            <v>Barra lisa c/ acabamento em nata de cimento branco c/ desempenadeira de aço sobre emboço de cimento e areia 1:4</v>
          </cell>
          <cell r="C529" t="str">
            <v>m2</v>
          </cell>
          <cell r="D529">
            <v>14.252700000000001</v>
          </cell>
        </row>
        <row r="530">
          <cell r="A530" t="str">
            <v>001.10.00260</v>
          </cell>
          <cell r="B530" t="str">
            <v>Barra lisa c/ acabamento em nata de cimento comum c/ desempenadeira de aço sobre emboço de cimento e areia 1:4:8</v>
          </cell>
          <cell r="C530" t="str">
            <v>m2</v>
          </cell>
          <cell r="D530">
            <v>11.780900000000001</v>
          </cell>
        </row>
        <row r="531">
          <cell r="A531" t="str">
            <v>001.10.00280</v>
          </cell>
          <cell r="B531" t="str">
            <v>Revestimento com azulejo branco (dimensão mínima 150x150 mm, espessura mínima 4 mm) empregando argamassa pré fabricada de cimento colante (a prumo ), incl rejuntamento</v>
          </cell>
          <cell r="C531" t="str">
            <v>m2</v>
          </cell>
          <cell r="D531">
            <v>22.8066</v>
          </cell>
        </row>
        <row r="532">
          <cell r="A532" t="str">
            <v>001.10.00300</v>
          </cell>
          <cell r="B532" t="str">
            <v>Revestimento com azulejo decorado (dimensão mínima 150x150 mm, espessura mínima 4 mm) empregando argamassa pré fabricada de cimento colante (a prumo ), incl rejuntamento</v>
          </cell>
          <cell r="C532" t="str">
            <v>m2</v>
          </cell>
          <cell r="D532">
            <v>20.023599999999998</v>
          </cell>
        </row>
        <row r="533">
          <cell r="A533" t="str">
            <v>001.10.00320</v>
          </cell>
          <cell r="B533" t="str">
            <v>Revestimento Com Piso Parede (dimensão mínima 300x300 mm, espessura mínima 6 mm) Empregando Argamassa Pré Fabricada de Cimento Colante, incl Rejuntamento</v>
          </cell>
          <cell r="C533" t="str">
            <v>m2</v>
          </cell>
          <cell r="D533">
            <v>20.021599999999999</v>
          </cell>
        </row>
        <row r="534">
          <cell r="A534" t="str">
            <v>001.10.00330</v>
          </cell>
          <cell r="B534" t="str">
            <v>Fornecimento e Assentamento de Pastilha de Porcelana (dimensão mínima 100x100 mm, espessura mínima 8 mm), Assentada Com Argamassa Pré- Fabricada de Cimento Colante, Incl. Rejuntamento</v>
          </cell>
          <cell r="C534" t="str">
            <v>m2</v>
          </cell>
          <cell r="D534">
            <v>47.212600000000002</v>
          </cell>
        </row>
        <row r="535">
          <cell r="A535" t="str">
            <v>001.10.00560</v>
          </cell>
          <cell r="B535" t="str">
            <v>Revestimento c/ carpete 8 mm sobre parede</v>
          </cell>
          <cell r="C535" t="str">
            <v>M2</v>
          </cell>
          <cell r="D535">
            <v>24.814800000000002</v>
          </cell>
        </row>
        <row r="536">
          <cell r="A536" t="str">
            <v>001.10.00580</v>
          </cell>
          <cell r="B536" t="str">
            <v>Revestimento de paredes com laminado melaminico colado (formiplac texturizado)</v>
          </cell>
          <cell r="C536" t="str">
            <v>m2</v>
          </cell>
          <cell r="D536">
            <v>24.002800000000001</v>
          </cell>
        </row>
        <row r="537">
          <cell r="A537" t="str">
            <v>001.10.00660</v>
          </cell>
          <cell r="B537" t="str">
            <v>Faixas decorativas para portas e janelas, 10 cm de largura, em argamassa mista de cimento cal e areia</v>
          </cell>
          <cell r="C537" t="str">
            <v>M</v>
          </cell>
          <cell r="D537">
            <v>4.1893000000000002</v>
          </cell>
        </row>
        <row r="538">
          <cell r="A538" t="str">
            <v>001.10.00680</v>
          </cell>
          <cell r="B538" t="str">
            <v>Fornecimento e Assentamento de Faixa Cerâmica Decorada Para Cozinha e Banheiro</v>
          </cell>
          <cell r="C538" t="str">
            <v>ml</v>
          </cell>
          <cell r="D538">
            <v>13.7514</v>
          </cell>
        </row>
        <row r="539">
          <cell r="A539" t="str">
            <v>001.10.00740</v>
          </cell>
          <cell r="B539" t="str">
            <v>Correção de trincas em paredes, usando ferro de 1/4"""" e argamassa de cimento e areia 1:3</v>
          </cell>
          <cell r="C539" t="str">
            <v>M</v>
          </cell>
          <cell r="D539">
            <v>19.260400000000001</v>
          </cell>
        </row>
        <row r="540">
          <cell r="A540" t="str">
            <v>001.11</v>
          </cell>
          <cell r="B540" t="str">
            <v>PISOS RODAPÉS SOLEIRAS E PEITORIS</v>
          </cell>
          <cell r="D540">
            <v>1238.8779999999999</v>
          </cell>
        </row>
        <row r="541">
          <cell r="A541" t="str">
            <v>001.11.00010</v>
          </cell>
          <cell r="B541" t="str">
            <v>Preparo e apiloamento do local destinado a receber o piso, incl. carga e transporte manual de material de caixão de empréstimo para complementação do que faltar.</v>
          </cell>
          <cell r="C541" t="str">
            <v>m2</v>
          </cell>
          <cell r="D541">
            <v>5.9371999999999998</v>
          </cell>
        </row>
        <row r="542">
          <cell r="A542" t="str">
            <v>001.11.00040</v>
          </cell>
          <cell r="B542" t="str">
            <v>Regularização de laje ou lastro de concreto com argamassa de cimento e areia no traço 1:3, procedendo-se da seguinte maneira: umidecer abundantemente o contrapiso, aplicar nata de agua e cimento e finalmente a aplicar da argamassa de regularização.</v>
          </cell>
          <cell r="C542" t="str">
            <v>m3</v>
          </cell>
          <cell r="D542">
            <v>293.50940000000003</v>
          </cell>
        </row>
        <row r="543">
          <cell r="A543" t="str">
            <v>001.11.00050</v>
          </cell>
          <cell r="B543" t="str">
            <v>Contrapiso de concreto não estrutural Fck=13,5 Mpa, preparado com régua de alumínio e desempenadeira de madeira, perfeitamente nivelado, pronto para receber o piso, esp.= 6.00 cm</v>
          </cell>
          <cell r="C543" t="str">
            <v>m2</v>
          </cell>
          <cell r="D543">
            <v>17.108699999999999</v>
          </cell>
        </row>
        <row r="544">
          <cell r="A544" t="str">
            <v>001.11.00060</v>
          </cell>
          <cell r="B544" t="str">
            <v>Calçada em concreto Fck=13,5 Mpa no traco 1:3:6 com junta de dilatação de madeira 1.2 cm de espessura formando quadro 2.0 x 2.0 m com 6.0 cm de espessura, preparado com régua de alumínio e desempenadeira de madeira, perfeitamente nivelado.</v>
          </cell>
          <cell r="C544" t="str">
            <v>m2</v>
          </cell>
          <cell r="D544">
            <v>17.342700000000001</v>
          </cell>
        </row>
        <row r="545">
          <cell r="A545" t="str">
            <v>001.11.00080</v>
          </cell>
          <cell r="B545" t="str">
            <v>Calçada em concreto Fck=13,5 Mpa, no traço 1:3:6 com junta de dilatação seca, formando quadro de 2.00x2.00 m, com 6 cm de espessura, preparado com régua de alumínio e desempenadeira de madeira, perfeitamente nivelado.</v>
          </cell>
          <cell r="C545" t="str">
            <v>m2</v>
          </cell>
          <cell r="D545">
            <v>17.342700000000001</v>
          </cell>
        </row>
        <row r="546">
          <cell r="A546" t="str">
            <v>001.11.00100</v>
          </cell>
          <cell r="B546" t="str">
            <v>Calçada em Concreto Usinado 13,50 Mpa, Com Junta de Dilatação de Ripa de Madeira de 1.20 cm de Espessura formando Quadro 1.50 x 1.50 m, sendo a espessura de e= 5.00 cm, preparado com régua de alumínio e desempenadeira de madeira, perfeitamente nivelado.</v>
          </cell>
          <cell r="C546" t="str">
            <v>m2</v>
          </cell>
          <cell r="D546">
            <v>19.596599999999999</v>
          </cell>
        </row>
        <row r="547">
          <cell r="A547" t="str">
            <v>001.11.00180</v>
          </cell>
          <cell r="B547" t="str">
            <v>Cimentado liso queimado c/espessura de 1.5 cm c/argamassa de cimento e areia no traço 1:3, procedendo-se da seguinte maneira: umidecer abundantemente o contrapiso, aplicar nata de agua e cimento e finalmente a aplicar da argamassa de acabamento.</v>
          </cell>
          <cell r="C547" t="str">
            <v>m2</v>
          </cell>
          <cell r="D547">
            <v>7.0351999999999997</v>
          </cell>
        </row>
        <row r="548">
          <cell r="A548" t="str">
            <v>001.11.00200</v>
          </cell>
          <cell r="B548" t="str">
            <v>Cimentado liso queimado c/espessura de 2 cm usando argamassa de cimento e areia 1:3 c/ juntas plásticas de 19 mm formando quadros de 2.00 x 2.00 m,umidecer abundantemente o contrapiso, aplicar nata de agua e cimento e finalmente a aplicar a argamassa.</v>
          </cell>
          <cell r="C548" t="str">
            <v>m2</v>
          </cell>
          <cell r="D548">
            <v>8.8895999999999997</v>
          </cell>
        </row>
        <row r="549">
          <cell r="A549" t="str">
            <v>001.11.00280</v>
          </cell>
          <cell r="B549" t="str">
            <v>Cimentado liso queimado c/ po xadrez e=1.5 cm c/argamassa de cimento e areia no traço 1:3, umidecer abundantemente o contrapiso, aplicar nata de agua e cimento e finalmente a aplicar a argamassa.</v>
          </cell>
          <cell r="C549" t="str">
            <v>m2</v>
          </cell>
          <cell r="D549">
            <v>7.5872000000000002</v>
          </cell>
        </row>
        <row r="550">
          <cell r="A550" t="str">
            <v>001.11.00310</v>
          </cell>
          <cell r="B550" t="str">
            <v>Revestimento com Piso Cerâmico Esmaltado (dimensão mínima 300x300mm, espessura mínima 8 mm), PI 02, Assentado Com Argamassa Colante Uso Interno, incl. rejuntamento.</v>
          </cell>
          <cell r="C550" t="str">
            <v>m2</v>
          </cell>
          <cell r="D550">
            <v>19.539100000000001</v>
          </cell>
        </row>
        <row r="551">
          <cell r="A551" t="str">
            <v>001.11.00311</v>
          </cell>
          <cell r="B551" t="str">
            <v>Revestimento com Piso Cerâmico Esmaltado (dimensão mínima 300x300mm, espessura mínima 8 mm), PI 03, Assentado Com Argamassa Colante Uso Interno, incl. rejuntamento</v>
          </cell>
          <cell r="C551" t="str">
            <v>m2</v>
          </cell>
          <cell r="D551">
            <v>19.539100000000001</v>
          </cell>
        </row>
        <row r="552">
          <cell r="A552" t="str">
            <v>001.11.00312</v>
          </cell>
          <cell r="B552" t="str">
            <v>Revestimento com Piso Cerâmico Esmaltado (dimensão mínima 300x300mm, espessura mínima 8 mm), PI 04, Assentado Com Argamassa Colante Uso Interno, incl. rejuntamento</v>
          </cell>
          <cell r="C552" t="str">
            <v>m2</v>
          </cell>
          <cell r="D552">
            <v>19.539100000000001</v>
          </cell>
        </row>
        <row r="553">
          <cell r="A553" t="str">
            <v>001.11.00313</v>
          </cell>
          <cell r="B553" t="str">
            <v>Revestimento com Piso Cerâmico Esmaltado (dimensão mínima 300x300mm, espessura mínima 8 mm), PI 05, Assentado Com Argamassa Colante Uso Interno, incl. rejuntamento</v>
          </cell>
          <cell r="C553" t="str">
            <v>m2</v>
          </cell>
          <cell r="D553">
            <v>19.539100000000001</v>
          </cell>
        </row>
        <row r="554">
          <cell r="A554" t="str">
            <v>001.11.00321</v>
          </cell>
          <cell r="B554" t="str">
            <v>Revestimento de pisos e lajotas cerâmicas 30x30 cm assente c/argamassa de cimento e areia 1:4</v>
          </cell>
          <cell r="C554" t="str">
            <v>M2</v>
          </cell>
          <cell r="D554">
            <v>22.087399999999999</v>
          </cell>
        </row>
        <row r="555">
          <cell r="A555" t="str">
            <v>001.11.00341</v>
          </cell>
          <cell r="B555" t="str">
            <v>Assentamento de ladrilho hidráulico cor natural do cimento, assente com argamassa mista de cimento, cal e areia traço 1:4 adição 100 kg cimento</v>
          </cell>
          <cell r="C555" t="str">
            <v>m2</v>
          </cell>
          <cell r="D555">
            <v>34.876399999999997</v>
          </cell>
        </row>
        <row r="556">
          <cell r="A556" t="str">
            <v>001.11.00342</v>
          </cell>
          <cell r="B556" t="str">
            <v>Assentamento de ladrilho hidráulico cor única, assente com argamassa mista de cimento, cal e areia traço 1:4 adição 100 kg cimento</v>
          </cell>
          <cell r="C556" t="str">
            <v>m2</v>
          </cell>
          <cell r="D556">
            <v>37.0764</v>
          </cell>
        </row>
        <row r="557">
          <cell r="A557" t="str">
            <v>001.11.00343</v>
          </cell>
          <cell r="B557" t="str">
            <v>Assentamento de ladrilho hidráulico tipo Cuiabá, assente com argamassa mista de cimento, cal e areia traço 1:4 adição 100 kg cimento</v>
          </cell>
          <cell r="C557" t="str">
            <v>m2</v>
          </cell>
          <cell r="D557">
            <v>38.176400000000001</v>
          </cell>
        </row>
        <row r="558">
          <cell r="A558" t="str">
            <v>001.11.00344</v>
          </cell>
          <cell r="B558" t="str">
            <v>Assentamento de ladrilho hidráulico tipo Copacabana, assente com argamassa mista de cimento, cal e areia traço 1:4 adição 100 kg cimento</v>
          </cell>
          <cell r="C558" t="str">
            <v>m2</v>
          </cell>
          <cell r="D558">
            <v>43.676400000000001</v>
          </cell>
        </row>
        <row r="559">
          <cell r="A559" t="str">
            <v>001.11.00461</v>
          </cell>
          <cell r="B559" t="str">
            <v>Revestimento de piso em granilite fundido no local formando quadros de 2.00 m2 de área ( no máximo) com junta plastica colorida e faixa perimétrica de 30 cm na cor preta fazendo meia cana, aplicação de 2 demãos de resina acrilica</v>
          </cell>
          <cell r="C559" t="str">
            <v>m2</v>
          </cell>
          <cell r="D559">
            <v>19.559999999999999</v>
          </cell>
        </row>
        <row r="560">
          <cell r="A560" t="str">
            <v>001.11.00481</v>
          </cell>
          <cell r="B560" t="str">
            <v>Assentamento de junta plástica de dilatacao p/pisos de 19 mm</v>
          </cell>
          <cell r="C560" t="str">
            <v>ML</v>
          </cell>
          <cell r="D560">
            <v>1.6783999999999999</v>
          </cell>
        </row>
        <row r="561">
          <cell r="A561" t="str">
            <v>001.11.00581</v>
          </cell>
          <cell r="B561" t="str">
            <v>Revestimento de piso em ardosia natural 40x40cm cor preta tipo on com resinex</v>
          </cell>
          <cell r="C561" t="str">
            <v>M2</v>
          </cell>
          <cell r="D561">
            <v>26.9421</v>
          </cell>
        </row>
        <row r="562">
          <cell r="A562" t="str">
            <v>001.11.00601</v>
          </cell>
          <cell r="B562" t="str">
            <v>Revestimento de paviflex sobre lastro ou laje regularizada, assentado com cola especial de 2.00 mm de espessura</v>
          </cell>
          <cell r="C562" t="str">
            <v>M2</v>
          </cell>
          <cell r="D562">
            <v>41.598199999999999</v>
          </cell>
        </row>
        <row r="563">
          <cell r="A563" t="str">
            <v>001.11.00621</v>
          </cell>
          <cell r="B563" t="str">
            <v>Revestimento de paviflex sobre lastro ou laje regularizada, assentado com cola especial de 3.20 mm de espessura</v>
          </cell>
          <cell r="C563" t="str">
            <v>M2</v>
          </cell>
          <cell r="D563">
            <v>60.3932</v>
          </cell>
        </row>
        <row r="564">
          <cell r="A564" t="str">
            <v>001.11.00641</v>
          </cell>
          <cell r="B564" t="str">
            <v>Revestimento de paviflex sobre lastro ou laje regularizada, assentado com cola especial de 1.60 mm de espessura</v>
          </cell>
          <cell r="C564" t="str">
            <v>M2</v>
          </cell>
          <cell r="D564">
            <v>35.193199999999997</v>
          </cell>
        </row>
        <row r="565">
          <cell r="A565" t="str">
            <v>001.11.00661</v>
          </cell>
          <cell r="B565" t="str">
            <v>Carpete 8mm na cor verde musgo</v>
          </cell>
          <cell r="C565" t="str">
            <v>M2</v>
          </cell>
          <cell r="D565">
            <v>23</v>
          </cell>
        </row>
        <row r="566">
          <cell r="A566" t="str">
            <v>001.11.00681</v>
          </cell>
          <cell r="B566" t="str">
            <v>Revestimento da escada (degrau e espelho) c/ ardósia preta tipo on c/ resinex</v>
          </cell>
          <cell r="C566" t="str">
            <v>M2</v>
          </cell>
          <cell r="D566">
            <v>31.3004</v>
          </cell>
        </row>
        <row r="567">
          <cell r="A567" t="str">
            <v>001.11.00701</v>
          </cell>
          <cell r="B567" t="str">
            <v>Piso de concreto fck=15,0 mpa, armado com tela de aço ca-60 4.2 com malha 15x15 cm - esp.15 cm</v>
          </cell>
          <cell r="C567" t="str">
            <v>M2</v>
          </cell>
          <cell r="D567">
            <v>41.343299999999999</v>
          </cell>
        </row>
        <row r="568">
          <cell r="A568" t="str">
            <v>001.11.00721</v>
          </cell>
          <cell r="B568" t="str">
            <v>Assentamento de rodapé de cimentado usando argamassa de cimento e areia 1:3 com altura de 10 cm, simples</v>
          </cell>
          <cell r="C568" t="str">
            <v>ML</v>
          </cell>
          <cell r="D568">
            <v>5.5419</v>
          </cell>
        </row>
        <row r="569">
          <cell r="A569" t="str">
            <v>001.11.00741</v>
          </cell>
          <cell r="B569" t="str">
            <v>Assentamento de rodapé de cimentado usando argamassa de cimento e areia 1:3 com altura de 10 cm, de cor</v>
          </cell>
          <cell r="C569" t="str">
            <v>ML</v>
          </cell>
          <cell r="D569">
            <v>6.4703999999999997</v>
          </cell>
        </row>
        <row r="570">
          <cell r="A570" t="str">
            <v>001.11.00761</v>
          </cell>
          <cell r="B570" t="str">
            <v>Assentamento de rodapés para pisos em ceramica 30x30</v>
          </cell>
          <cell r="C570" t="str">
            <v>ML</v>
          </cell>
          <cell r="D570">
            <v>6.8998999999999997</v>
          </cell>
        </row>
        <row r="571">
          <cell r="A571" t="str">
            <v>001.11.00781</v>
          </cell>
          <cell r="B571" t="str">
            <v>Assentamento de rodapés de de madeira de 10 cm de altura</v>
          </cell>
          <cell r="C571" t="str">
            <v>ML</v>
          </cell>
          <cell r="D571">
            <v>6.9236000000000004</v>
          </cell>
        </row>
        <row r="572">
          <cell r="A572" t="str">
            <v>001.11.00821</v>
          </cell>
          <cell r="B572" t="str">
            <v>Assentamento de mármore c/10 cm de altura e 2.00 cm de espessura</v>
          </cell>
          <cell r="C572" t="str">
            <v>ML</v>
          </cell>
          <cell r="D572">
            <v>19.704000000000001</v>
          </cell>
        </row>
        <row r="573">
          <cell r="A573" t="str">
            <v>001.11.00841</v>
          </cell>
          <cell r="B573" t="str">
            <v>Assentamento de rodapé de cerâmica empregando pasta de argamassa de cimento colante</v>
          </cell>
          <cell r="C573" t="str">
            <v>ML</v>
          </cell>
          <cell r="D573">
            <v>2.1623999999999999</v>
          </cell>
        </row>
        <row r="574">
          <cell r="A574" t="str">
            <v>001.11.00861</v>
          </cell>
          <cell r="B574" t="str">
            <v>Assentamento de paviflex c/9 cm de altura assente com cola especial</v>
          </cell>
          <cell r="C574" t="str">
            <v>ML</v>
          </cell>
          <cell r="D574">
            <v>3.31</v>
          </cell>
        </row>
        <row r="575">
          <cell r="A575" t="str">
            <v>001.11.00901</v>
          </cell>
          <cell r="B575" t="str">
            <v>Assentamento de rodapé de madeira de peróba 7x1.5 cm fixados c/tacos de peróba previamente chumbados na alvenaria c/ espaçamento max. de 2.00x2.00 m</v>
          </cell>
          <cell r="C575" t="str">
            <v>ML</v>
          </cell>
          <cell r="D575">
            <v>22.187100000000001</v>
          </cell>
        </row>
        <row r="576">
          <cell r="A576" t="str">
            <v>001.11.00921</v>
          </cell>
          <cell r="B576" t="str">
            <v>Assentamento de rodapé de ardósia natural</v>
          </cell>
          <cell r="C576" t="str">
            <v>ML</v>
          </cell>
          <cell r="D576">
            <v>8.0459999999999994</v>
          </cell>
        </row>
        <row r="577">
          <cell r="A577" t="str">
            <v>001.11.00941</v>
          </cell>
          <cell r="B577" t="str">
            <v>Assentamento de rodapé de granito na cor verde ubatuba com 7 cm de espessura</v>
          </cell>
          <cell r="C577" t="str">
            <v>ML</v>
          </cell>
          <cell r="D577">
            <v>19.391999999999999</v>
          </cell>
        </row>
        <row r="578">
          <cell r="A578" t="str">
            <v>001.11.00961</v>
          </cell>
          <cell r="B578" t="str">
            <v>Assentamento de rodapé de de lajota colonial</v>
          </cell>
          <cell r="C578" t="str">
            <v>ML</v>
          </cell>
          <cell r="D578">
            <v>8.2219999999999995</v>
          </cell>
        </row>
        <row r="579">
          <cell r="A579" t="str">
            <v>001.11.00981</v>
          </cell>
          <cell r="B579" t="str">
            <v>Assentamento de soleiras externas c/ pingadeira ou ressalto penetrando 2.50 cm de c/ lado da alvenaria assentado c/ aragam. de cimento e areia no traço 1:4, de mármore branco marfim 3.00 cm</v>
          </cell>
          <cell r="C579" t="str">
            <v>ML</v>
          </cell>
          <cell r="D579">
            <v>21.239599999999999</v>
          </cell>
        </row>
        <row r="580">
          <cell r="A580" t="str">
            <v>001.11.01001</v>
          </cell>
          <cell r="B580" t="str">
            <v>Assentamento de soleiras externas c/ pingadeira ou ressalto penetrando 2.50 cm de c/ lado da alvenaria assentado c/ aragam. de cimento e areia no traço 1:4, de granilite</v>
          </cell>
          <cell r="C580" t="str">
            <v>ML</v>
          </cell>
          <cell r="D580">
            <v>6.6166</v>
          </cell>
        </row>
        <row r="581">
          <cell r="A581" t="str">
            <v>001.11.01021</v>
          </cell>
          <cell r="B581" t="str">
            <v>Assentamento de soleira interna de 0.15 m de mármore branco marfim 3.00 cmassente c/ argamassa de cimento e areia 1:4 m</v>
          </cell>
          <cell r="C581" t="str">
            <v>ML</v>
          </cell>
          <cell r="D581">
            <v>20.4453</v>
          </cell>
        </row>
        <row r="582">
          <cell r="A582" t="str">
            <v>001.11.01041</v>
          </cell>
          <cell r="B582" t="str">
            <v>Assentamento de soleira interna de 0.15 m de granilite  assente c/ argamassa de cimento e areia 1:4 m</v>
          </cell>
          <cell r="C582" t="str">
            <v>ML</v>
          </cell>
          <cell r="D582">
            <v>7.2213000000000003</v>
          </cell>
        </row>
        <row r="583">
          <cell r="A583" t="str">
            <v>001.11.01061</v>
          </cell>
          <cell r="B583" t="str">
            <v>Assentamento de soleira interna de 0.15 m de ardósia ,assente c/ argamassa de cimento e areia no traço 1:4</v>
          </cell>
          <cell r="C583" t="str">
            <v>ML</v>
          </cell>
          <cell r="D583">
            <v>11.5062</v>
          </cell>
        </row>
        <row r="584">
          <cell r="A584" t="str">
            <v>001.11.01081</v>
          </cell>
          <cell r="B584" t="str">
            <v>Assentamento de soleira de granito l=0,15m e=2cm</v>
          </cell>
          <cell r="C584" t="str">
            <v>UN</v>
          </cell>
          <cell r="D584">
            <v>23.564599999999999</v>
          </cell>
        </row>
        <row r="585">
          <cell r="A585" t="str">
            <v>001.11.01101</v>
          </cell>
          <cell r="B585" t="str">
            <v>Assentamento de soleira de granito na cor verde ubatuba l=15 cm</v>
          </cell>
          <cell r="C585" t="str">
            <v>ML</v>
          </cell>
          <cell r="D585">
            <v>40.6646</v>
          </cell>
        </row>
        <row r="586">
          <cell r="A586" t="str">
            <v>001.11.01121</v>
          </cell>
          <cell r="B586" t="str">
            <v>Assentamento de peitoril de mármore branco espessura 3.00 cm, assente com argamassa de cimento e areia traço 1:4</v>
          </cell>
          <cell r="C586" t="str">
            <v>ML</v>
          </cell>
          <cell r="D586">
            <v>17.951599999999999</v>
          </cell>
        </row>
        <row r="587">
          <cell r="A587" t="str">
            <v>001.11.01141</v>
          </cell>
          <cell r="B587" t="str">
            <v>Assentamento de peitoril de granilite espessura 2.50 cm, assente com argamassa de cimento e areia traço 1:4</v>
          </cell>
          <cell r="C587" t="str">
            <v>ML</v>
          </cell>
          <cell r="D587">
            <v>8.5606000000000009</v>
          </cell>
        </row>
        <row r="588">
          <cell r="A588" t="str">
            <v>001.11.01161</v>
          </cell>
          <cell r="B588" t="str">
            <v>Assentamento de peitoril de ardósia polida  espessura 3.00 cm, assente com argamassa de cimento e areia traço 1:4</v>
          </cell>
          <cell r="C588" t="str">
            <v>ml</v>
          </cell>
          <cell r="D588">
            <v>14.3133</v>
          </cell>
        </row>
        <row r="589">
          <cell r="A589" t="str">
            <v>001.11.01181</v>
          </cell>
          <cell r="B589" t="str">
            <v>Assentamento de peitoril interno de mármore branco espessura 2.00 cm, assentes com argamassa de cimento e areia 1:4</v>
          </cell>
          <cell r="C589" t="str">
            <v>ML</v>
          </cell>
          <cell r="D589">
            <v>18.972300000000001</v>
          </cell>
        </row>
        <row r="590">
          <cell r="A590" t="str">
            <v>001.11.01201</v>
          </cell>
          <cell r="B590" t="str">
            <v>Assentamento de peitoril interno de granilite espessura 2.50 cm, assentes com argamassa de cimento e areia 1:4</v>
          </cell>
          <cell r="C590" t="str">
            <v>ML</v>
          </cell>
          <cell r="D590">
            <v>5.8223000000000003</v>
          </cell>
        </row>
        <row r="591">
          <cell r="A591" t="str">
            <v>001.12</v>
          </cell>
          <cell r="B591" t="str">
            <v>FORROS E DIVISÓRIAS</v>
          </cell>
          <cell r="D591">
            <v>1126.8802000000001</v>
          </cell>
        </row>
        <row r="592">
          <cell r="A592" t="str">
            <v>001.12.00020</v>
          </cell>
          <cell r="B592" t="str">
            <v>Forro de tábuas de cedrinho 10.00x1.00 cm aplicados em sarrafos 10x2.5 cm espacados de 50x50 cm</v>
          </cell>
          <cell r="C592" t="str">
            <v>M2</v>
          </cell>
          <cell r="D592">
            <v>28.236599999999999</v>
          </cell>
        </row>
        <row r="593">
          <cell r="A593" t="str">
            <v>001.12.00040</v>
          </cell>
          <cell r="B593" t="str">
            <v>Forro de tábuas de cedrinho 10.00x1.00 cm aplicados em caibros de 5x6 cm espaçados de 50x50 cm</v>
          </cell>
          <cell r="C593" t="str">
            <v>M2</v>
          </cell>
          <cell r="D593">
            <v>28.808599999999998</v>
          </cell>
        </row>
        <row r="594">
          <cell r="A594" t="str">
            <v>001.12.00100</v>
          </cell>
          <cell r="B594" t="str">
            <v>Cimalha de cedrinho</v>
          </cell>
          <cell r="C594" t="str">
            <v>ML</v>
          </cell>
          <cell r="D594">
            <v>2.218</v>
          </cell>
        </row>
        <row r="595">
          <cell r="A595" t="str">
            <v>001.12.00140</v>
          </cell>
          <cell r="B595" t="str">
            <v>Forro de gesso 60x60 cm liso fixado diretamente na estrutura por meio de arame galvanizado</v>
          </cell>
          <cell r="C595" t="str">
            <v>m2</v>
          </cell>
          <cell r="D595">
            <v>17.4818</v>
          </cell>
        </row>
        <row r="596">
          <cell r="A596" t="str">
            <v>001.12.00150</v>
          </cell>
          <cell r="B596" t="str">
            <v>Forro Em Gesso Acartonado com Painel FGA  incl. assessórios</v>
          </cell>
          <cell r="C596" t="str">
            <v>m2</v>
          </cell>
          <cell r="D596">
            <v>31.422999999999998</v>
          </cell>
        </row>
        <row r="597">
          <cell r="A597" t="str">
            <v>001.12.00155</v>
          </cell>
          <cell r="B597" t="str">
            <v>Forro Em Gesso Acartonado com Painel FGE  incl. assessórios</v>
          </cell>
          <cell r="C597" t="str">
            <v>m2</v>
          </cell>
          <cell r="D597">
            <v>35.269799999999996</v>
          </cell>
        </row>
        <row r="598">
          <cell r="A598" t="str">
            <v>001.12.00160</v>
          </cell>
          <cell r="B598" t="str">
            <v>Fornecimento e Instalação de Moldura em Gesso h=7 cm</v>
          </cell>
          <cell r="C598" t="str">
            <v>m</v>
          </cell>
          <cell r="D598">
            <v>7</v>
          </cell>
        </row>
        <row r="599">
          <cell r="A599" t="str">
            <v>001.12.00180</v>
          </cell>
          <cell r="B599" t="str">
            <v>Sanca de gesso l=1,20 m</v>
          </cell>
          <cell r="C599" t="str">
            <v>ML</v>
          </cell>
          <cell r="D599">
            <v>25</v>
          </cell>
        </row>
        <row r="600">
          <cell r="A600" t="str">
            <v>001.12.00200</v>
          </cell>
          <cell r="B600" t="str">
            <v>Sanca de gesso l=0,30m</v>
          </cell>
          <cell r="C600" t="str">
            <v>ML</v>
          </cell>
          <cell r="D600">
            <v>9</v>
          </cell>
        </row>
        <row r="601">
          <cell r="A601" t="str">
            <v>001.12.00320</v>
          </cell>
          <cell r="B601" t="str">
            <v>Fornecimento e Instalação de Forro de pvc branco 200 mm, incl. estrutura para fixação em metalon galvanizado e rodaforro</v>
          </cell>
          <cell r="C601" t="str">
            <v>m2</v>
          </cell>
          <cell r="D601">
            <v>29</v>
          </cell>
        </row>
        <row r="602">
          <cell r="A602" t="str">
            <v>001.12.00360</v>
          </cell>
          <cell r="B602" t="str">
            <v>Substituição de tábuas p/forro de cedrinho</v>
          </cell>
          <cell r="C602" t="str">
            <v>M2</v>
          </cell>
          <cell r="D602">
            <v>18.1892</v>
          </cell>
        </row>
        <row r="603">
          <cell r="A603" t="str">
            <v>001.12.00380</v>
          </cell>
          <cell r="B603" t="str">
            <v>Repregamento de forro de madeira</v>
          </cell>
          <cell r="C603" t="str">
            <v>M2</v>
          </cell>
          <cell r="D603">
            <v>1.2197</v>
          </cell>
        </row>
        <row r="604">
          <cell r="A604" t="str">
            <v>001.12.00600</v>
          </cell>
          <cell r="B604" t="str">
            <v>Fornecimento e instalação de divisória de granilite para sanitários assentada com argamassa de cimento e areia 1:3</v>
          </cell>
          <cell r="C604" t="str">
            <v>m2</v>
          </cell>
          <cell r="D604">
            <v>118.503</v>
          </cell>
        </row>
        <row r="605">
          <cell r="A605" t="str">
            <v>001.12.00700</v>
          </cell>
          <cell r="B605" t="str">
            <v>Fornecimento e instalação de divisória p/ banheiro em ardosia polida natural c/ resinex</v>
          </cell>
          <cell r="C605" t="str">
            <v>m2</v>
          </cell>
          <cell r="D605">
            <v>135.2217</v>
          </cell>
        </row>
        <row r="606">
          <cell r="A606" t="str">
            <v>001.12.00800</v>
          </cell>
          <cell r="B606" t="str">
            <v>Fornecimento e instalação de divisória p/ banheiro em granito polido, assente com argamassa,  na cor cinza.</v>
          </cell>
          <cell r="C606" t="str">
            <v>m2</v>
          </cell>
          <cell r="D606">
            <v>156.3201</v>
          </cell>
        </row>
        <row r="607">
          <cell r="A607" t="str">
            <v>001.12.00900</v>
          </cell>
          <cell r="B607" t="str">
            <v>Fornecimento e instalação de divisória naval stander padrão bege com perfis de aço na cor preto , cinza ou branco</v>
          </cell>
          <cell r="C607" t="str">
            <v>m2</v>
          </cell>
          <cell r="D607">
            <v>42.414400000000001</v>
          </cell>
        </row>
        <row r="608">
          <cell r="A608" t="str">
            <v>001.12.00920</v>
          </cell>
          <cell r="B608" t="str">
            <v>Fornecimento e instalação de porta de divisória  incl.montante , fechadura e dobradiças, divisória naval stander branco, cinza ou areia jundiai  com perfis de aço na cor preto, branco e cinza</v>
          </cell>
          <cell r="C608" t="str">
            <v>cj</v>
          </cell>
          <cell r="D608">
            <v>126.08199999999999</v>
          </cell>
        </row>
        <row r="609">
          <cell r="A609" t="str">
            <v>001.12.00940</v>
          </cell>
          <cell r="B609" t="str">
            <v>Fornecimento e instalação de divisória naval stander padrão branco, cinza ou areia jundiai, perfis de aço na cor preta e bandeira em vidro</v>
          </cell>
          <cell r="C609" t="str">
            <v>m2</v>
          </cell>
          <cell r="D609">
            <v>57.104199999999999</v>
          </cell>
        </row>
        <row r="610">
          <cell r="A610" t="str">
            <v>001.12.00960</v>
          </cell>
          <cell r="B610" t="str">
            <v>Fornecimento e instalação de porta de divisória  incl.montante , fechadura e dobradiças, divisória naval stander branco, cinza ou areia jundiai  com perfis de aço na cor preto, branco e cinza</v>
          </cell>
          <cell r="C610" t="str">
            <v>cj</v>
          </cell>
          <cell r="D610">
            <v>126.08199999999999</v>
          </cell>
        </row>
        <row r="611">
          <cell r="A611" t="str">
            <v>001.12.00980</v>
          </cell>
          <cell r="B611" t="str">
            <v>Fornecimento e instalação de ferragens para porta de divisória</v>
          </cell>
          <cell r="C611" t="str">
            <v>un</v>
          </cell>
          <cell r="D611">
            <v>71.0411</v>
          </cell>
        </row>
        <row r="612">
          <cell r="A612" t="str">
            <v>001.12.01000</v>
          </cell>
          <cell r="B612" t="str">
            <v>Parede Em Gesso Acartonado Revestida nas Duas Faces com Painel FGE sendo Montante e Guia 75, incl. parafuso GN 25, Massa e Fita .</v>
          </cell>
          <cell r="C612" t="str">
            <v>m2</v>
          </cell>
          <cell r="D612">
            <v>61.265000000000001</v>
          </cell>
        </row>
        <row r="613">
          <cell r="A613" t="str">
            <v>001.13</v>
          </cell>
          <cell r="B613" t="str">
            <v>VIDROS</v>
          </cell>
          <cell r="D613">
            <v>3058.3375000000001</v>
          </cell>
        </row>
        <row r="614">
          <cell r="A614" t="str">
            <v>001.13.00020</v>
          </cell>
          <cell r="B614" t="str">
            <v>Fornecimento e Instalação de Vidro liso incolor espessura 3.00 mm</v>
          </cell>
          <cell r="C614" t="str">
            <v>m2</v>
          </cell>
          <cell r="D614">
            <v>45</v>
          </cell>
        </row>
        <row r="615">
          <cell r="A615" t="str">
            <v>001.13.00040</v>
          </cell>
          <cell r="B615" t="str">
            <v>Fornecimento e Instalação de Vidro liso incolor espessura 4.00 mm</v>
          </cell>
          <cell r="C615" t="str">
            <v>m2</v>
          </cell>
          <cell r="D615">
            <v>61</v>
          </cell>
        </row>
        <row r="616">
          <cell r="A616" t="str">
            <v>001.13.00060</v>
          </cell>
          <cell r="B616" t="str">
            <v>Fornecimento e Instalação de Vidro liso incolor espessura 5.00 mm</v>
          </cell>
          <cell r="C616" t="str">
            <v>m2</v>
          </cell>
          <cell r="D616">
            <v>76.7</v>
          </cell>
        </row>
        <row r="617">
          <cell r="A617" t="str">
            <v>001.13.00080</v>
          </cell>
          <cell r="B617" t="str">
            <v>Fornecimento e Instalação de Vidro liso incolor espessura 6.00 mm</v>
          </cell>
          <cell r="C617" t="str">
            <v>m2</v>
          </cell>
          <cell r="D617">
            <v>92.6</v>
          </cell>
        </row>
        <row r="618">
          <cell r="A618" t="str">
            <v>001.13.00081</v>
          </cell>
          <cell r="B618" t="str">
            <v>Fornecimento e Instalação de Vidro liso incolor espessura 8.00 mm</v>
          </cell>
          <cell r="C618" t="str">
            <v>m2</v>
          </cell>
          <cell r="D618">
            <v>122.8</v>
          </cell>
        </row>
        <row r="619">
          <cell r="A619" t="str">
            <v>001.13.00082</v>
          </cell>
          <cell r="B619" t="str">
            <v>Fornecimento e Instalação de Vidro liso incolor espessura 10.00 mm</v>
          </cell>
          <cell r="C619" t="str">
            <v>m2</v>
          </cell>
          <cell r="D619">
            <v>160</v>
          </cell>
        </row>
        <row r="620">
          <cell r="A620" t="str">
            <v>001.13.00100</v>
          </cell>
          <cell r="B620" t="str">
            <v>Fornecimento e Instalação de Vidro martelado espessura 3.00 mm</v>
          </cell>
          <cell r="C620" t="str">
            <v>m2</v>
          </cell>
          <cell r="D620">
            <v>45.36</v>
          </cell>
        </row>
        <row r="621">
          <cell r="A621" t="str">
            <v>001.13.00120</v>
          </cell>
          <cell r="B621" t="str">
            <v>Fornecimento e Instalação de Vidro canelado comum espessura 4.00 mm</v>
          </cell>
          <cell r="C621" t="str">
            <v>m2</v>
          </cell>
          <cell r="D621">
            <v>45.36</v>
          </cell>
        </row>
        <row r="622">
          <cell r="A622" t="str">
            <v>001.13.00140</v>
          </cell>
          <cell r="B622" t="str">
            <v>Fornecimento e Instalação de Vidro liso fumê cinza espessura 4.00 mm</v>
          </cell>
          <cell r="C622" t="str">
            <v>m2</v>
          </cell>
          <cell r="D622">
            <v>89</v>
          </cell>
        </row>
        <row r="623">
          <cell r="A623" t="str">
            <v>001.13.00160</v>
          </cell>
          <cell r="B623" t="str">
            <v>Fornecimento e Instalação de Vidro liso fumê cinza espessura 5.00 mm</v>
          </cell>
          <cell r="C623" t="str">
            <v>m2</v>
          </cell>
          <cell r="D623">
            <v>108</v>
          </cell>
        </row>
        <row r="624">
          <cell r="A624" t="str">
            <v>001.13.00170</v>
          </cell>
          <cell r="B624" t="str">
            <v>Fornecimento e Instalação de Vidro liso cinza fumê espessura 6.00 mm</v>
          </cell>
          <cell r="C624" t="str">
            <v>m2</v>
          </cell>
          <cell r="D624">
            <v>133</v>
          </cell>
        </row>
        <row r="625">
          <cell r="A625" t="str">
            <v>001.13.00175</v>
          </cell>
          <cell r="B625" t="str">
            <v>Fornecimento e Instalação de Vidro liso cinza fumê espessura 8.00 mm</v>
          </cell>
          <cell r="C625" t="str">
            <v>m2</v>
          </cell>
          <cell r="D625">
            <v>181</v>
          </cell>
        </row>
        <row r="626">
          <cell r="A626" t="str">
            <v>001.13.00180</v>
          </cell>
          <cell r="B626" t="str">
            <v>Fornecimento e Instalação de Vidro liso fumê cinza espessura 10.00 mm</v>
          </cell>
          <cell r="C626" t="str">
            <v>m2</v>
          </cell>
          <cell r="D626">
            <v>235</v>
          </cell>
        </row>
        <row r="627">
          <cell r="A627" t="str">
            <v>001.13.00300</v>
          </cell>
          <cell r="B627" t="str">
            <v>Fornecimento e Instalação de Vidro liso incolor termperado espessura 6.00 mm</v>
          </cell>
          <cell r="C627" t="str">
            <v>m2</v>
          </cell>
          <cell r="D627">
            <v>126</v>
          </cell>
        </row>
        <row r="628">
          <cell r="A628" t="str">
            <v>001.13.00320</v>
          </cell>
          <cell r="B628" t="str">
            <v>Fornecimento e Instalação de Vidro liso incolor termperado espessura 8.00 mm</v>
          </cell>
          <cell r="C628" t="str">
            <v>m2</v>
          </cell>
          <cell r="D628">
            <v>156</v>
          </cell>
        </row>
        <row r="629">
          <cell r="A629" t="str">
            <v>001.13.00340</v>
          </cell>
          <cell r="B629" t="str">
            <v>Fornecimento e Instalação de Vidro liso incolor termperado espessura 10.00 mm</v>
          </cell>
          <cell r="C629" t="str">
            <v>m2</v>
          </cell>
          <cell r="D629">
            <v>196.8</v>
          </cell>
        </row>
        <row r="630">
          <cell r="A630" t="str">
            <v>001.13.00400</v>
          </cell>
          <cell r="B630" t="str">
            <v>Fornecimento e Instalação de Vidro liso cinza fumê temperado espessura 6 mm</v>
          </cell>
          <cell r="C630" t="str">
            <v>m2</v>
          </cell>
          <cell r="D630">
            <v>166</v>
          </cell>
        </row>
        <row r="631">
          <cell r="A631" t="str">
            <v>001.13.00420</v>
          </cell>
          <cell r="B631" t="str">
            <v>Fornecimento e Instalação de Vidro liso cinza fumê temperado espessura 8 mm</v>
          </cell>
          <cell r="C631" t="str">
            <v>m2</v>
          </cell>
          <cell r="D631">
            <v>213</v>
          </cell>
        </row>
        <row r="632">
          <cell r="A632" t="str">
            <v>001.13.00440</v>
          </cell>
          <cell r="B632" t="str">
            <v>Fornecimento e Instalação de Vidro liso cinza fumê temperado espessura 10 mm</v>
          </cell>
          <cell r="C632" t="str">
            <v>m2</v>
          </cell>
          <cell r="D632">
            <v>273</v>
          </cell>
        </row>
        <row r="633">
          <cell r="A633" t="str">
            <v>001.13.00500</v>
          </cell>
          <cell r="B633" t="str">
            <v>Fornecimento e Instalação de Perfil ""U"" Cavalão</v>
          </cell>
          <cell r="C633" t="str">
            <v>ml</v>
          </cell>
          <cell r="D633">
            <v>8.6966000000000001</v>
          </cell>
        </row>
        <row r="634">
          <cell r="A634" t="str">
            <v>001.13.00520</v>
          </cell>
          <cell r="B634" t="str">
            <v>Fornecimento e Instalação de Dobradiça Inferior Para Porta de Vidro</v>
          </cell>
          <cell r="C634" t="str">
            <v>un</v>
          </cell>
          <cell r="D634">
            <v>64.464500000000001</v>
          </cell>
        </row>
        <row r="635">
          <cell r="A635" t="str">
            <v>001.13.00540</v>
          </cell>
          <cell r="B635" t="str">
            <v>Fornecimento e Instalação de Dobradiça Superior Para Porta de Vidro</v>
          </cell>
          <cell r="C635" t="str">
            <v>un</v>
          </cell>
          <cell r="D635">
            <v>64.464500000000001</v>
          </cell>
        </row>
        <row r="636">
          <cell r="A636" t="str">
            <v>001.13.00560</v>
          </cell>
          <cell r="B636" t="str">
            <v>Fornecimento e Instalação de Trinco Para Piso em Porta de Vidro</v>
          </cell>
          <cell r="C636" t="str">
            <v>un</v>
          </cell>
          <cell r="D636">
            <v>97.742900000000006</v>
          </cell>
        </row>
        <row r="637">
          <cell r="A637" t="str">
            <v>001.13.00580</v>
          </cell>
          <cell r="B637" t="str">
            <v>Fornecimento e Instalação de Fechadura e  Contra Fechadura Para Porta de Vidro</v>
          </cell>
          <cell r="C637" t="str">
            <v>cj</v>
          </cell>
          <cell r="D637">
            <v>93.464500000000001</v>
          </cell>
        </row>
        <row r="638">
          <cell r="A638" t="str">
            <v>001.13.00600</v>
          </cell>
          <cell r="B638" t="str">
            <v>Fornecimento e Instalação de Puxador de Madeira Para Porta de Vidro</v>
          </cell>
          <cell r="C638" t="str">
            <v>cj</v>
          </cell>
          <cell r="D638">
            <v>28.464500000000001</v>
          </cell>
        </row>
        <row r="639">
          <cell r="A639" t="str">
            <v>001.13.00800</v>
          </cell>
          <cell r="B639" t="str">
            <v>Fornecimento e instalação de box para banheiro em perfil de alumínio e acrílico cinza, incl.toalheiro</v>
          </cell>
          <cell r="C639" t="str">
            <v>m2</v>
          </cell>
          <cell r="D639">
            <v>87.71</v>
          </cell>
        </row>
        <row r="640">
          <cell r="A640" t="str">
            <v>001.13.00820</v>
          </cell>
          <cell r="B640" t="str">
            <v>Fornecimento e instalação de box para banheiro em perfil de alumínio com acrílico fumê,cristal ou ouro velho, incl. toalheiro</v>
          </cell>
          <cell r="C640" t="str">
            <v>m2</v>
          </cell>
          <cell r="D640">
            <v>87.71</v>
          </cell>
        </row>
        <row r="641">
          <cell r="A641" t="str">
            <v>001.14</v>
          </cell>
          <cell r="B641" t="str">
            <v>PINTURA</v>
          </cell>
          <cell r="D641">
            <v>567.70870000000002</v>
          </cell>
        </row>
        <row r="642">
          <cell r="A642" t="str">
            <v>001.14.00020</v>
          </cell>
          <cell r="B642" t="str">
            <v>Caiação em paredes e tetos à 03 demãos</v>
          </cell>
          <cell r="C642" t="str">
            <v>m2</v>
          </cell>
          <cell r="D642">
            <v>0.82950000000000002</v>
          </cell>
        </row>
        <row r="643">
          <cell r="A643" t="str">
            <v>001.14.00045</v>
          </cell>
          <cell r="B643" t="str">
            <v>Emassamento de Parede Interna ou Forro Com Massa Corrida à Base de PVA  1ª Linha com Duas Demãos</v>
          </cell>
          <cell r="C643" t="str">
            <v>m2</v>
          </cell>
          <cell r="D643">
            <v>3.2168000000000001</v>
          </cell>
        </row>
        <row r="644">
          <cell r="A644" t="str">
            <v>001.14.00047</v>
          </cell>
          <cell r="B644" t="str">
            <v>Emassamento de Parede Interna, Externa ou Forro Com Massa Corrida  Acrílica  1ª Linha com Duas Demãos</v>
          </cell>
          <cell r="C644" t="str">
            <v>m2</v>
          </cell>
          <cell r="D644">
            <v>5.8658000000000001</v>
          </cell>
        </row>
        <row r="645">
          <cell r="A645" t="str">
            <v>001.14.00050</v>
          </cell>
          <cell r="B645" t="str">
            <v>Pintura Em Látex PVA (1ª Linha Renner ou Coral) Sobre Superfície Perfeitamente Emassada, duas demãos</v>
          </cell>
          <cell r="C645" t="str">
            <v>m2</v>
          </cell>
          <cell r="D645">
            <v>3.3008000000000002</v>
          </cell>
        </row>
        <row r="646">
          <cell r="A646" t="str">
            <v>001.14.00080</v>
          </cell>
          <cell r="B646" t="str">
            <v>Pintura Em Látex PVA (1ª Linha Renner ou Coral) em superfície rebocada executada como segue: limpeza e lixamento preliminar , uma demão de selador(, duas demãos de tinta de acabamento</v>
          </cell>
          <cell r="C646" t="str">
            <v>m2</v>
          </cell>
          <cell r="D646">
            <v>5.6215000000000002</v>
          </cell>
        </row>
        <row r="647">
          <cell r="A647" t="str">
            <v>001.14.00100</v>
          </cell>
          <cell r="B647" t="str">
            <v>Pintura Látex Acrílica (1ª Linha Renner ou Coral) Sobre Superfície Perfeitamente Emassada, duas demãos</v>
          </cell>
          <cell r="C647" t="str">
            <v>m2</v>
          </cell>
          <cell r="D647">
            <v>3.4565999999999999</v>
          </cell>
        </row>
        <row r="648">
          <cell r="A648" t="str">
            <v>001.14.00120</v>
          </cell>
          <cell r="B648" t="str">
            <v>Pintura Látex Acrílico(1ª Linha Renner ou Coral) em superfície rebocada executada como segue: limpeza e lixamento preliminar, uma demão de selador acrílico e duas demãos de tinta de acabamento</v>
          </cell>
          <cell r="C648" t="str">
            <v>m2</v>
          </cell>
          <cell r="D648">
            <v>5.7773000000000003</v>
          </cell>
        </row>
        <row r="649">
          <cell r="A649" t="str">
            <v>001.14.00140</v>
          </cell>
          <cell r="B649" t="str">
            <v>Textura Acrílica (1ªLinha) em Parede Externa ou Interna, incl. Selador Acrílico</v>
          </cell>
          <cell r="C649" t="str">
            <v>m2</v>
          </cell>
          <cell r="D649">
            <v>6.7023999999999999</v>
          </cell>
        </row>
        <row r="650">
          <cell r="A650" t="str">
            <v>001.14.00180</v>
          </cell>
          <cell r="B650" t="str">
            <v>Pintura em esquadria de ferro inclusive lixamento uma demão de zarcão, correções de imperfeições e 02 demãos de tinta base de grafite</v>
          </cell>
          <cell r="C650" t="str">
            <v>M2</v>
          </cell>
          <cell r="D650">
            <v>11.231999999999999</v>
          </cell>
        </row>
        <row r="651">
          <cell r="A651" t="str">
            <v>001.14.00200</v>
          </cell>
          <cell r="B651" t="str">
            <v>Pintura em esquadria de ferro inclusive lixamento uma demão de zarcão, correções de imperfeições e 02 demãos de tinta base de esmalte</v>
          </cell>
          <cell r="C651" t="str">
            <v>M2</v>
          </cell>
          <cell r="D651">
            <v>10.92</v>
          </cell>
        </row>
        <row r="652">
          <cell r="A652" t="str">
            <v>001.14.00220</v>
          </cell>
          <cell r="B652" t="str">
            <v>Pintura em esquadria de ferro inclusive lixamento uma demão de zarcão, correções de imperfeições e 02 demãos de tinta base de alimínio</v>
          </cell>
          <cell r="C652" t="str">
            <v>M2</v>
          </cell>
          <cell r="D652">
            <v>10.92</v>
          </cell>
        </row>
        <row r="653">
          <cell r="A653" t="str">
            <v>001.14.00240</v>
          </cell>
          <cell r="B653" t="str">
            <v>Pintura em esquadria de ferro inclusive lixamento uma demão de zarcão, correções de imperfeições e 02 demãos de tinta base de óleo</v>
          </cell>
          <cell r="C653" t="str">
            <v>M2</v>
          </cell>
          <cell r="D653">
            <v>10.92</v>
          </cell>
        </row>
        <row r="654">
          <cell r="A654" t="str">
            <v>001.14.00260</v>
          </cell>
          <cell r="B654" t="str">
            <v>Pintura a esmalte em esquadrias de madeira com massa corrida</v>
          </cell>
          <cell r="C654" t="str">
            <v>M2</v>
          </cell>
          <cell r="D654">
            <v>12.138299999999999</v>
          </cell>
        </row>
        <row r="655">
          <cell r="A655" t="str">
            <v>001.14.00280</v>
          </cell>
          <cell r="B655" t="str">
            <v>Pintura a esmalte em esquadria de madeira sem massa corrida aplicada a 2 ou 3 demãos após os lixamentos preliminares</v>
          </cell>
          <cell r="C655" t="str">
            <v>M2</v>
          </cell>
          <cell r="D655">
            <v>8.1234000000000002</v>
          </cell>
        </row>
        <row r="656">
          <cell r="A656" t="str">
            <v>001.14.00300</v>
          </cell>
          <cell r="B656" t="str">
            <v>Pintura a esmalte com massa corrida em rodpés de madeira à 3 demãos aos após lixamento preliminar</v>
          </cell>
          <cell r="C656" t="str">
            <v>ML</v>
          </cell>
          <cell r="D656">
            <v>2.4647999999999999</v>
          </cell>
        </row>
        <row r="657">
          <cell r="A657" t="str">
            <v>001.14.00320</v>
          </cell>
          <cell r="B657" t="str">
            <v>Pintura à esmalte em forro de madeira à duas demãos em superfície lixada aparelhada e amassada</v>
          </cell>
          <cell r="C657" t="str">
            <v>M2</v>
          </cell>
          <cell r="D657">
            <v>11.679399999999999</v>
          </cell>
        </row>
        <row r="658">
          <cell r="A658" t="str">
            <v>001.14.00340</v>
          </cell>
          <cell r="B658" t="str">
            <v>Pintura em estrutura metálica com grafite incl. limpeza com escova de aço e duas demãos de zarcão</v>
          </cell>
          <cell r="C658" t="str">
            <v>M2</v>
          </cell>
          <cell r="D658">
            <v>5.1622000000000003</v>
          </cell>
        </row>
        <row r="659">
          <cell r="A659" t="str">
            <v>001.14.00360</v>
          </cell>
          <cell r="B659" t="str">
            <v>Pintura em estrutura metálica com alumínio incl. limpeza com escova de aço e duas demãos de zarcão</v>
          </cell>
          <cell r="C659" t="str">
            <v>M2</v>
          </cell>
          <cell r="D659">
            <v>5.1622000000000003</v>
          </cell>
        </row>
        <row r="660">
          <cell r="A660" t="str">
            <v>001.14.00380</v>
          </cell>
          <cell r="B660" t="str">
            <v>Pintura em estrutura metálica com esmalte incl. limpeza com escova de aço e duas demãos de zarcão</v>
          </cell>
          <cell r="C660" t="str">
            <v>M2</v>
          </cell>
          <cell r="D660">
            <v>5.1622000000000003</v>
          </cell>
        </row>
        <row r="661">
          <cell r="A661" t="str">
            <v>001.14.00400</v>
          </cell>
          <cell r="B661" t="str">
            <v>Pintura em cobertura metálica zincada inclusive limpeza das superfícies (interna e externa) na face interna.uma demão de tinta base (cromato de zinco) e duas demãos de tinta de acabamento de base sintética,</v>
          </cell>
          <cell r="C661" t="str">
            <v>M2</v>
          </cell>
          <cell r="D661">
            <v>6.2954999999999997</v>
          </cell>
        </row>
        <row r="662">
          <cell r="A662" t="str">
            <v>001.14.00420</v>
          </cell>
          <cell r="B662" t="str">
            <v>Pintura em cobertura metálica zincada inclusive limpeza das superfícies (interna e externa) na face externa aplicação de emulsão asfáltica a frio na espessura aproximadamente de 1.00 mm, uma demão de acabamento com tinta base de asfalto</v>
          </cell>
          <cell r="C662" t="str">
            <v>M2</v>
          </cell>
          <cell r="D662">
            <v>13.938700000000001</v>
          </cell>
        </row>
        <row r="663">
          <cell r="A663" t="str">
            <v>001.14.00500</v>
          </cell>
          <cell r="B663" t="str">
            <v>Pintura em paredes internas com esmalte incl 02 demaos de massa corrida pva</v>
          </cell>
          <cell r="C663" t="str">
            <v>m2</v>
          </cell>
          <cell r="D663">
            <v>9.0358999999999998</v>
          </cell>
        </row>
        <row r="664">
          <cell r="A664" t="str">
            <v>001.14.00520</v>
          </cell>
          <cell r="B664" t="str">
            <v>Pintura em paredes internas com esmalte e com retoque de  massa corrida</v>
          </cell>
          <cell r="C664" t="str">
            <v>m2</v>
          </cell>
          <cell r="D664">
            <v>6.5467000000000004</v>
          </cell>
        </row>
        <row r="665">
          <cell r="A665" t="str">
            <v>001.14.00540</v>
          </cell>
          <cell r="B665" t="str">
            <v>Pintura interan a óleo em paredes com massa corrida executada da seguinte forma: lixamento preliminar a seco com lixa n.1 e limpeza do pó resultante, aparelhamento com 01 demão de líquido base (impermeabilizante) aplicado a trincha ou pincel</v>
          </cell>
          <cell r="C665" t="str">
            <v>M2</v>
          </cell>
          <cell r="D665">
            <v>12.288600000000001</v>
          </cell>
        </row>
        <row r="666">
          <cell r="A666" t="str">
            <v>001.14.00560</v>
          </cell>
          <cell r="B666" t="str">
            <v>Pintura à óleo em paredes internas, duas demãos, sem massa corrida executada da seguinte forma: lixamento preliminar a seco com lixa n.1 e limpeza do pó resultante - aparelhamento 01 demão com líquidobase (impermeabilizante) - 02 ou 03 demãos</v>
          </cell>
          <cell r="C666" t="str">
            <v>M2</v>
          </cell>
          <cell r="D666">
            <v>6.5467000000000004</v>
          </cell>
        </row>
        <row r="667">
          <cell r="A667" t="str">
            <v>001.14.00580</v>
          </cell>
          <cell r="B667" t="str">
            <v>Pintura a óleo em esquadrias de madeira c/massa corrida</v>
          </cell>
          <cell r="C667" t="str">
            <v>M2</v>
          </cell>
          <cell r="D667">
            <v>10.803900000000001</v>
          </cell>
        </row>
        <row r="668">
          <cell r="A668" t="str">
            <v>001.14.00600</v>
          </cell>
          <cell r="B668" t="str">
            <v>Pintura em porta de madeira com tinta a óleo renner ou similar</v>
          </cell>
          <cell r="C668" t="str">
            <v>M2</v>
          </cell>
          <cell r="D668">
            <v>7.2595999999999998</v>
          </cell>
        </row>
        <row r="669">
          <cell r="A669" t="str">
            <v>001.14.00620</v>
          </cell>
          <cell r="B669" t="str">
            <v>Pintura à óleo em rodapés de madeira à duas demãos após lixamento preliminar com retoques de massa para vedação de juntas, orifícios e outros defeitos</v>
          </cell>
          <cell r="C669" t="str">
            <v>ML</v>
          </cell>
          <cell r="D669">
            <v>1.4247000000000001</v>
          </cell>
        </row>
        <row r="670">
          <cell r="A670" t="str">
            <v>001.14.00640</v>
          </cell>
          <cell r="B670" t="str">
            <v>Pintura externa à óleo em madeira (portões, cerca, etc) à 03 demãos s/ aparelhamento e emassamento prévio</v>
          </cell>
          <cell r="C670" t="str">
            <v>M2</v>
          </cell>
          <cell r="D670">
            <v>7.2411000000000003</v>
          </cell>
        </row>
        <row r="671">
          <cell r="A671" t="str">
            <v>001.14.00660</v>
          </cell>
          <cell r="B671" t="str">
            <v>Pintura à óleo em madeiramento aparente (galpões, passadiços e beirais) a 3 demãos sem aparelhamento e emassamento prévio</v>
          </cell>
          <cell r="C671" t="str">
            <v>M2</v>
          </cell>
          <cell r="D671">
            <v>5.1379000000000001</v>
          </cell>
        </row>
        <row r="672">
          <cell r="A672" t="str">
            <v>001.14.00680</v>
          </cell>
          <cell r="B672" t="str">
            <v>Pintura externa c/ verniz plástico a base de poliuretano (verniz de barco) aplicado à 3 demãos sobre esquadrias e peça de madeira expostas ao tempo convenientemente intercalado entre as demãos</v>
          </cell>
          <cell r="C672" t="str">
            <v>M2</v>
          </cell>
          <cell r="D672">
            <v>6.3966000000000003</v>
          </cell>
        </row>
        <row r="673">
          <cell r="A673" t="str">
            <v>001.14.00700</v>
          </cell>
          <cell r="B673" t="str">
            <v>Pintura envernizamento de alvenaria aparente inclusive a preparação da superfície em 02 demãos</v>
          </cell>
          <cell r="C673" t="str">
            <v>M2</v>
          </cell>
          <cell r="D673">
            <v>6.3194999999999997</v>
          </cell>
        </row>
        <row r="674">
          <cell r="A674" t="str">
            <v>001.14.00720</v>
          </cell>
          <cell r="B674" t="str">
            <v>Pintura com verniz acrílico sobre paredes de concreto aplicado à duas demãos</v>
          </cell>
          <cell r="C674" t="str">
            <v>M2</v>
          </cell>
          <cell r="D674">
            <v>4.5887000000000002</v>
          </cell>
        </row>
        <row r="675">
          <cell r="A675" t="str">
            <v>001.14.00740</v>
          </cell>
          <cell r="B675" t="str">
            <v>Envernizamento interno em esquadrias ou forro de madeira executador da seguinte forma:lixamento e limpeza preliminar, correção de defeitos com massa incolor seguido de lixamento, duas demãos de verniz de  aparelho e lixamento e 02 demãos de verniz</v>
          </cell>
          <cell r="C675" t="str">
            <v>m2</v>
          </cell>
          <cell r="D675">
            <v>6.9894999999999996</v>
          </cell>
        </row>
        <row r="676">
          <cell r="A676" t="str">
            <v>001.14.00780</v>
          </cell>
          <cell r="B676" t="str">
            <v>Pintura - envernizamento de rodapés de madeira lixada e aparelhada com retoque de massa para correção de juntas e orifícios, verniz e acabamento aplicado em duas demãos a pincel</v>
          </cell>
          <cell r="C676" t="str">
            <v>M2</v>
          </cell>
          <cell r="D676">
            <v>1.3159000000000001</v>
          </cell>
        </row>
        <row r="677">
          <cell r="A677" t="str">
            <v>001.14.00800</v>
          </cell>
          <cell r="B677" t="str">
            <v>Pintura - envernizamento de rodapés de madeira lixada e aparelhada com retoque de massa para correção de juntas e orifícios, verniz e acabamento aplicado em duas demãos a boneca</v>
          </cell>
          <cell r="C677" t="str">
            <v>M2</v>
          </cell>
          <cell r="D677">
            <v>1.4247000000000001</v>
          </cell>
        </row>
        <row r="678">
          <cell r="A678" t="str">
            <v>001.14.00820</v>
          </cell>
          <cell r="B678" t="str">
            <v>Enceramento de madeira à boneca (portas, lambris, painéis  divisões) recomendada apenas para madeiras nobres como imbuia, caviúna, perobinha do campo, jacarandá, etc. e executado como segue: limpeza e lixamento preliminar, obturação de orifíc</v>
          </cell>
          <cell r="C678" t="str">
            <v>M2</v>
          </cell>
          <cell r="D678">
            <v>6.3776000000000002</v>
          </cell>
        </row>
        <row r="679">
          <cell r="A679" t="str">
            <v>001.14.00840</v>
          </cell>
          <cell r="B679" t="str">
            <v>Pintura externa em madeira aparente c/ líquido imunizante aplicado à brocha, pistola ou por imersão de acordo com as especificações  do fabricante</v>
          </cell>
          <cell r="C679" t="str">
            <v>M2</v>
          </cell>
          <cell r="D679">
            <v>1.6344000000000001</v>
          </cell>
        </row>
        <row r="680">
          <cell r="A680" t="str">
            <v>001.14.00860</v>
          </cell>
          <cell r="B680" t="str">
            <v>Pintura c/nata de cimento</v>
          </cell>
          <cell r="C680" t="str">
            <v>M2</v>
          </cell>
          <cell r="D680">
            <v>2.0015999999999998</v>
          </cell>
        </row>
        <row r="681">
          <cell r="A681" t="str">
            <v>001.14.00880</v>
          </cell>
          <cell r="B681" t="str">
            <v>Pintura novacor piso</v>
          </cell>
          <cell r="C681" t="str">
            <v>M2</v>
          </cell>
          <cell r="D681">
            <v>3.8180000000000001</v>
          </cell>
        </row>
        <row r="682">
          <cell r="A682" t="str">
            <v>001.14.00885</v>
          </cell>
          <cell r="B682" t="str">
            <v>Pintura de marcação da quadra de esportes c/tinta especial (conf.especificação da cbd) inclusive preparo da superfície (larg. 5.00 cm)</v>
          </cell>
          <cell r="C682" t="str">
            <v>ml</v>
          </cell>
          <cell r="D682">
            <v>4.2458999999999998</v>
          </cell>
        </row>
        <row r="683">
          <cell r="A683" t="str">
            <v>001.14.00890</v>
          </cell>
          <cell r="B683" t="str">
            <v>Pintura de marcação do campo de futebol a cal inclusive preparação do terreno largura 10 cm (conf. especif.do dop)</v>
          </cell>
          <cell r="C683" t="str">
            <v>ml</v>
          </cell>
          <cell r="D683">
            <v>3.1234000000000002</v>
          </cell>
        </row>
        <row r="684">
          <cell r="A684" t="str">
            <v>001.14.00900</v>
          </cell>
          <cell r="B684" t="str">
            <v>Resina aplicada a duas demaos em pisos diversos</v>
          </cell>
          <cell r="C684" t="str">
            <v>M2</v>
          </cell>
          <cell r="D684">
            <v>1.9704999999999999</v>
          </cell>
        </row>
        <row r="685">
          <cell r="A685" t="str">
            <v>001.14.00920</v>
          </cell>
          <cell r="B685" t="str">
            <v>Raspagem, lixamento e aplicacao de sinteco fosco e semi-fosco</v>
          </cell>
          <cell r="C685" t="str">
            <v>M2</v>
          </cell>
          <cell r="D685">
            <v>6.0164999999999997</v>
          </cell>
        </row>
        <row r="686">
          <cell r="A686" t="str">
            <v>001.14.00940</v>
          </cell>
          <cell r="B686" t="str">
            <v>Pintura em concreto aparente com silicone aplicado a duas demãos</v>
          </cell>
          <cell r="C686" t="str">
            <v>m2</v>
          </cell>
          <cell r="D686">
            <v>5.9813000000000001</v>
          </cell>
        </row>
        <row r="687">
          <cell r="A687" t="str">
            <v>001.14.00960</v>
          </cell>
          <cell r="B687" t="str">
            <v>Pintura do nome do estado e da atividade</v>
          </cell>
          <cell r="C687" t="str">
            <v>UN</v>
          </cell>
          <cell r="D687">
            <v>188.68</v>
          </cell>
        </row>
        <row r="688">
          <cell r="A688" t="str">
            <v>001.14.00980</v>
          </cell>
          <cell r="B688" t="str">
            <v>Pintura com tinta epóxi sobre massa corrida em paredes executadas com segue: lixamento das superfícies rebocadas - cuidadosa remoção do pó preferivelmente com jato de ar- aplicação de 02 demãos de massa corrida a base de epoxi com desempenade</v>
          </cell>
          <cell r="C688" t="str">
            <v>M2</v>
          </cell>
          <cell r="D688">
            <v>35.031999999999996</v>
          </cell>
        </row>
        <row r="689">
          <cell r="A689" t="str">
            <v>001.14.01000</v>
          </cell>
          <cell r="B689" t="str">
            <v>Pintura osmocolor em peças de madeira (esquadrias, forros, etc.) incolor, aplicado a duas demãos</v>
          </cell>
          <cell r="C689" t="str">
            <v>M2</v>
          </cell>
          <cell r="D689">
            <v>4.2371999999999996</v>
          </cell>
        </row>
        <row r="690">
          <cell r="A690" t="str">
            <v>001.14.01020</v>
          </cell>
          <cell r="B690" t="str">
            <v>Pintura de conservação de parede ou teto sem retoque de massa,com látex pva à uma demão</v>
          </cell>
          <cell r="C690" t="str">
            <v>M2</v>
          </cell>
          <cell r="D690">
            <v>2.4794</v>
          </cell>
        </row>
        <row r="691">
          <cell r="A691" t="str">
            <v>001.14.01040</v>
          </cell>
          <cell r="B691" t="str">
            <v>Pintura de conservação de parede ou teto sem retoque de massa,com látex pva a duas demãos</v>
          </cell>
          <cell r="C691" t="str">
            <v>M2</v>
          </cell>
          <cell r="D691">
            <v>4.0279999999999996</v>
          </cell>
        </row>
        <row r="692">
          <cell r="A692" t="str">
            <v>001.14.01060</v>
          </cell>
          <cell r="B692" t="str">
            <v>Pintura de conservação de parede ou teto sem retoque de massa,com tinta a oleo  à uma demão</v>
          </cell>
          <cell r="C692" t="str">
            <v>M2</v>
          </cell>
          <cell r="D692">
            <v>2.6795</v>
          </cell>
        </row>
        <row r="693">
          <cell r="A693" t="str">
            <v>001.14.01080</v>
          </cell>
          <cell r="B693" t="str">
            <v>Pintura de conservação de parede ou teto sem retoque de massa,com tinta a oleo a duas demãos</v>
          </cell>
          <cell r="C693" t="str">
            <v>M2</v>
          </cell>
          <cell r="D693">
            <v>4.6542000000000003</v>
          </cell>
        </row>
        <row r="694">
          <cell r="A694" t="str">
            <v>001.14.01100</v>
          </cell>
          <cell r="B694" t="str">
            <v>Pintura de conservação de parede ou teto sem retoque de massa,com tinta látex acrilico  à uma demão</v>
          </cell>
          <cell r="C694" t="str">
            <v>M2</v>
          </cell>
          <cell r="D694">
            <v>2.5710999999999999</v>
          </cell>
        </row>
        <row r="695">
          <cell r="A695" t="str">
            <v>001.14.01120</v>
          </cell>
          <cell r="B695" t="str">
            <v>Pintura de conservação de parede ou teto sem retoque de massa,com tinta látex acrilico  a duas demãos</v>
          </cell>
          <cell r="C695" t="str">
            <v>M2</v>
          </cell>
          <cell r="D695">
            <v>4.1837999999999997</v>
          </cell>
        </row>
        <row r="696">
          <cell r="A696" t="str">
            <v>001.14.01140</v>
          </cell>
          <cell r="B696" t="str">
            <v>Pintura de conservação em parede ou teto com retoque de massa, com látex pva à duas demãos</v>
          </cell>
          <cell r="C696" t="str">
            <v>M2</v>
          </cell>
          <cell r="D696">
            <v>4.7826000000000004</v>
          </cell>
        </row>
        <row r="697">
          <cell r="A697" t="str">
            <v>001.14.01160</v>
          </cell>
          <cell r="B697" t="str">
            <v>Pintura de conservação em parede ou teto com retoque de massa, com tinta a óleo  à duas demãos</v>
          </cell>
          <cell r="C697" t="str">
            <v>M2</v>
          </cell>
          <cell r="D697">
            <v>5.1142000000000003</v>
          </cell>
        </row>
        <row r="698">
          <cell r="A698" t="str">
            <v>001.14.01180</v>
          </cell>
          <cell r="B698" t="str">
            <v>Pintura de conservação em parede ou teto com retoque de massa, com tinta latéx acrilílico  à duas demãos</v>
          </cell>
          <cell r="C698" t="str">
            <v>M2</v>
          </cell>
          <cell r="D698">
            <v>4.9383999999999997</v>
          </cell>
        </row>
        <row r="699">
          <cell r="A699" t="str">
            <v>001.14.01200</v>
          </cell>
          <cell r="B699" t="str">
            <v>Pintura de conservação em esquadria metálica com tinta a oleo à uma demão com retoque da pintura de base (zarcão ou grafite)</v>
          </cell>
          <cell r="C699" t="str">
            <v>M2</v>
          </cell>
          <cell r="D699">
            <v>3.3662999999999998</v>
          </cell>
        </row>
        <row r="700">
          <cell r="A700" t="str">
            <v>001.14.01220</v>
          </cell>
          <cell r="B700" t="str">
            <v>Pintura de conservação em esquadria metálica com tinta a oleo a duas demãos com retoque da pintura de base (zarcão ou grafite)</v>
          </cell>
          <cell r="C700" t="str">
            <v>M2</v>
          </cell>
          <cell r="D700">
            <v>5.2016</v>
          </cell>
        </row>
        <row r="701">
          <cell r="A701" t="str">
            <v>001.14.01240</v>
          </cell>
          <cell r="B701" t="str">
            <v>Pintura de conservação em esquadria metálica com tinta grafite à uma demão com retoque da pintura de base (zarcão ou grafite)</v>
          </cell>
          <cell r="C701" t="str">
            <v>M2</v>
          </cell>
          <cell r="D701">
            <v>3.5796999999999999</v>
          </cell>
        </row>
        <row r="702">
          <cell r="A702" t="str">
            <v>001.14.01260</v>
          </cell>
          <cell r="B702" t="str">
            <v>Pintura de conservação em esquadria metálica com tinta grafite a duas demãos com retoque da pintura de base (zarcão ou grafite)</v>
          </cell>
          <cell r="C702" t="str">
            <v>M2</v>
          </cell>
          <cell r="D702">
            <v>5.6112000000000002</v>
          </cell>
        </row>
        <row r="703">
          <cell r="A703" t="str">
            <v>001.14.01280</v>
          </cell>
          <cell r="B703" t="str">
            <v>Pintura de conservação em esquadria metálica com tinta esmalte à uma demão com retoque da pintura de base (zarcão ou grafite)</v>
          </cell>
          <cell r="C703" t="str">
            <v>M2</v>
          </cell>
          <cell r="D703">
            <v>3.5796999999999999</v>
          </cell>
        </row>
        <row r="704">
          <cell r="A704" t="str">
            <v>001.14.01300</v>
          </cell>
          <cell r="B704" t="str">
            <v>Pintura de conservação em esquadria metálica com tinta esmalte a duas demãos com retoque da pintura de base (zarcão ou grafite)</v>
          </cell>
          <cell r="C704" t="str">
            <v>M2</v>
          </cell>
          <cell r="D704">
            <v>5.6112000000000002</v>
          </cell>
        </row>
        <row r="705">
          <cell r="A705" t="str">
            <v>001.15</v>
          </cell>
          <cell r="B705" t="str">
            <v>SERVIÇOS COMPLEMENTARES</v>
          </cell>
          <cell r="D705">
            <v>11119.1955</v>
          </cell>
        </row>
        <row r="706">
          <cell r="A706" t="str">
            <v>001.15.00020</v>
          </cell>
          <cell r="B706" t="str">
            <v>Fornecimento de quadro negro conforme detalhe do dop de 4.00x1.20m executado na obra. após chapisco prévio será executado o emboço com argamassa 1:4:8 e reboco com argamassa 1:2 ;12 de granulação fina com superfície cuidadosamente desempenada. pintura p</v>
          </cell>
          <cell r="C706" t="str">
            <v>UN</v>
          </cell>
          <cell r="D706">
            <v>120.81959999999999</v>
          </cell>
        </row>
        <row r="707">
          <cell r="A707" t="str">
            <v>001.15.00040</v>
          </cell>
          <cell r="B707" t="str">
            <v>Fornecimento de quadro negro conforme detalhe do dop de 4.00x1.20 m executado na obra, a 80 cm do piso acabado. após chapisco prévio será executado o emboço 1:4:8 e reboco com argamassa 1:4:12 de granulação fina com a superfície cuidadosamente desempena</v>
          </cell>
          <cell r="C707" t="str">
            <v>UN</v>
          </cell>
          <cell r="D707">
            <v>113.8336</v>
          </cell>
        </row>
        <row r="708">
          <cell r="A708" t="str">
            <v>001.15.00060</v>
          </cell>
          <cell r="B708" t="str">
            <v>Recuperação de quadro negro com retoque de massa (base de óleo) lixamento e polimento com lixa de água e pintura com duas demãos de tinta verde opaca especial</v>
          </cell>
          <cell r="C708" t="str">
            <v>UN</v>
          </cell>
          <cell r="D708">
            <v>52.390799999999999</v>
          </cell>
        </row>
        <row r="709">
          <cell r="A709" t="str">
            <v>001.15.00080</v>
          </cell>
          <cell r="B709" t="str">
            <v>Fornecimento e instalação de quadro negro de madeira compensada 6 mm de espessura incl.moldura e porta giz</v>
          </cell>
          <cell r="C709" t="str">
            <v>M2</v>
          </cell>
          <cell r="D709">
            <v>38.443199999999997</v>
          </cell>
        </row>
        <row r="710">
          <cell r="A710" t="str">
            <v>001.15.00100</v>
          </cell>
          <cell r="B710" t="str">
            <v>Fornecimento e instalação de porta giz de madeira c/guarnição</v>
          </cell>
          <cell r="C710" t="str">
            <v>ML</v>
          </cell>
          <cell r="D710">
            <v>3.6655000000000002</v>
          </cell>
        </row>
        <row r="711">
          <cell r="A711" t="str">
            <v>001.15.00120</v>
          </cell>
          <cell r="B711" t="str">
            <v>Fornecimento e instalação de placa de inauguração para grupo escolar (25.00x40.00) cm</v>
          </cell>
          <cell r="C711" t="str">
            <v>UN</v>
          </cell>
          <cell r="D711">
            <v>155.1592</v>
          </cell>
        </row>
        <row r="712">
          <cell r="A712" t="str">
            <v>001.15.00140</v>
          </cell>
          <cell r="B712" t="str">
            <v>Fornecimento e instalação de placa de inauguração para cadeias públicas (36.50x47.00) cm</v>
          </cell>
          <cell r="C712" t="str">
            <v>UN</v>
          </cell>
          <cell r="D712">
            <v>205.1592</v>
          </cell>
        </row>
        <row r="713">
          <cell r="A713" t="str">
            <v>001.15.00160</v>
          </cell>
          <cell r="B713" t="str">
            <v>Fornecimento e instalação de placa de inauguração p/ escritório regional urbano da prodeagro - 25x40cm</v>
          </cell>
          <cell r="C713" t="str">
            <v>UN</v>
          </cell>
          <cell r="D713">
            <v>1355.1592000000001</v>
          </cell>
        </row>
        <row r="714">
          <cell r="A714" t="str">
            <v>001.15.00180</v>
          </cell>
          <cell r="B714" t="str">
            <v>Fornecimento e instalação de placa de inauguração em alumínio fundido 65.00x75.00cm</v>
          </cell>
          <cell r="C714" t="str">
            <v>UN</v>
          </cell>
          <cell r="D714">
            <v>403.91770000000002</v>
          </cell>
        </row>
        <row r="715">
          <cell r="A715" t="str">
            <v>001.15.00220</v>
          </cell>
          <cell r="B715" t="str">
            <v>Fornecimento e instalação de mastro p/bandeira em poste cônico inclusive pintura e pertences altura livre 5.00 m</v>
          </cell>
          <cell r="C715" t="str">
            <v>UN</v>
          </cell>
          <cell r="D715">
            <v>202.4341</v>
          </cell>
        </row>
        <row r="716">
          <cell r="A716" t="str">
            <v>001.15.00240</v>
          </cell>
          <cell r="B716" t="str">
            <v>Fornecimento e instalação de mastro p/bandeira em cano galvanizado diâmetro 3 pol inclusive pintura e pertences altura livre 5 m</v>
          </cell>
          <cell r="C716" t="str">
            <v>UN</v>
          </cell>
          <cell r="D716">
            <v>282.38</v>
          </cell>
        </row>
        <row r="717">
          <cell r="A717" t="str">
            <v>001.15.00260</v>
          </cell>
          <cell r="B717" t="str">
            <v>Fornecimento e instalação de mastro p/bandeira constituído de 3 postes de cano galvanizado diâmetro 3 pol conforme detalhe do dop</v>
          </cell>
          <cell r="C717" t="str">
            <v>CJ</v>
          </cell>
          <cell r="D717">
            <v>1608.9369999999999</v>
          </cell>
        </row>
        <row r="718">
          <cell r="A718" t="str">
            <v>001.15.00280</v>
          </cell>
          <cell r="B718" t="str">
            <v>Fornecimento e instalação de trave p/futebol de salão incluindo pintura, rede de nylon conforme detalhe dop</v>
          </cell>
          <cell r="C718" t="str">
            <v>CJ</v>
          </cell>
          <cell r="D718">
            <v>760.20069999999998</v>
          </cell>
        </row>
        <row r="719">
          <cell r="A719" t="str">
            <v>001.15.00320</v>
          </cell>
          <cell r="B719" t="str">
            <v>Fornecimento e instalação de suporte p/tabela de basquete em treliçado inclusive pilares de concreto armado (aparente), fundação, pintura (treliças) conforme det. do dop</v>
          </cell>
          <cell r="C719" t="str">
            <v>UN</v>
          </cell>
          <cell r="D719">
            <v>2282.6612</v>
          </cell>
        </row>
        <row r="720">
          <cell r="A720" t="str">
            <v>001.15.00360</v>
          </cell>
          <cell r="B720" t="str">
            <v>Fornecimento e instalação de suporte p/voley em cano galvanizado diâmetro 3 pol inclusive pintura dos mastros, catraca, rede e demais pertences ( 02 postes)</v>
          </cell>
          <cell r="C720" t="str">
            <v>CJ</v>
          </cell>
          <cell r="D720">
            <v>472.16430000000003</v>
          </cell>
        </row>
        <row r="721">
          <cell r="A721" t="str">
            <v>001.15.00720</v>
          </cell>
          <cell r="B721" t="str">
            <v>Fornecimento e instalação de bancada seca em ardósia polida  1.50 x 0.80</v>
          </cell>
          <cell r="C721" t="str">
            <v>UN</v>
          </cell>
          <cell r="D721">
            <v>180.96340000000001</v>
          </cell>
        </row>
        <row r="722">
          <cell r="A722" t="str">
            <v>001.15.00760</v>
          </cell>
          <cell r="B722" t="str">
            <v>Fornecimento e instalação de bancada seca em granito polido</v>
          </cell>
          <cell r="C722" t="str">
            <v>M2</v>
          </cell>
          <cell r="D722">
            <v>213.31739999999999</v>
          </cell>
        </row>
        <row r="723">
          <cell r="A723" t="str">
            <v>001.15.00860</v>
          </cell>
          <cell r="B723" t="str">
            <v>Fornecimento e assentamento de revestimento externo com retalhos de pedra de mao</v>
          </cell>
          <cell r="C723" t="str">
            <v>M2</v>
          </cell>
          <cell r="D723">
            <v>9.4884000000000004</v>
          </cell>
        </row>
        <row r="724">
          <cell r="A724" t="str">
            <v>001.15.00940</v>
          </cell>
          <cell r="B724" t="str">
            <v>Fornecimento e instalação de armário sob pia em fórmica</v>
          </cell>
          <cell r="C724" t="str">
            <v>M2</v>
          </cell>
          <cell r="D724">
            <v>225</v>
          </cell>
        </row>
        <row r="725">
          <cell r="A725" t="str">
            <v>001.15.00960</v>
          </cell>
          <cell r="B725" t="str">
            <v>Fornecimento e instalação de armário em madeira aparente aparelhada e tratada</v>
          </cell>
          <cell r="C725" t="str">
            <v>M2</v>
          </cell>
          <cell r="D725">
            <v>114.4671</v>
          </cell>
        </row>
        <row r="726">
          <cell r="A726" t="str">
            <v>001.15.00980</v>
          </cell>
          <cell r="B726" t="str">
            <v>Fornecimento e instalação de armário em alvenaria com prateleiras de madeira aparelhada (2,40x0,60x3,00)m</v>
          </cell>
          <cell r="C726" t="str">
            <v>UN</v>
          </cell>
          <cell r="D726">
            <v>272.2611</v>
          </cell>
        </row>
        <row r="727">
          <cell r="A727" t="str">
            <v>001.15.01000</v>
          </cell>
          <cell r="B727" t="str">
            <v>Fornecimento e instalação de balcão de madeira conf. projeto 12.20 x 0.60 x 1.00 m</v>
          </cell>
          <cell r="C727" t="str">
            <v>UN</v>
          </cell>
          <cell r="D727">
            <v>969.9</v>
          </cell>
        </row>
        <row r="728">
          <cell r="A728" t="str">
            <v>001.15.01080</v>
          </cell>
          <cell r="B728" t="str">
            <v>Fornecimento e instalação de exaustor elétrico com d=50cm 1cv</v>
          </cell>
          <cell r="C728" t="str">
            <v>UN</v>
          </cell>
          <cell r="D728">
            <v>161.9177</v>
          </cell>
        </row>
        <row r="729">
          <cell r="A729" t="str">
            <v>001.15.01140</v>
          </cell>
          <cell r="B729" t="str">
            <v>Fornecimento e instalação de mola p/ porta tipo vai-vem</v>
          </cell>
          <cell r="C729" t="str">
            <v>UN</v>
          </cell>
          <cell r="D729">
            <v>33.330399999999997</v>
          </cell>
        </row>
        <row r="730">
          <cell r="A730" t="str">
            <v>001.15.01220</v>
          </cell>
          <cell r="B730" t="str">
            <v>Fornecimento e instalação  de banca ou tampo de ardósia natural cor preta tipo on c/ resinex</v>
          </cell>
          <cell r="C730" t="str">
            <v>M2</v>
          </cell>
          <cell r="D730">
            <v>110.0046</v>
          </cell>
        </row>
        <row r="731">
          <cell r="A731" t="str">
            <v>001.15.01240</v>
          </cell>
          <cell r="B731" t="str">
            <v>Fornecimento e instalação de banca ou tampo em ardósia polida esp. 3cm</v>
          </cell>
          <cell r="C731" t="str">
            <v>M2</v>
          </cell>
          <cell r="D731">
            <v>108.27849999999999</v>
          </cell>
        </row>
        <row r="732">
          <cell r="A732" t="str">
            <v>001.15.01320</v>
          </cell>
          <cell r="B732" t="str">
            <v>Fornecimento e instalação de portão em cano galvanizado 2 pol e tela galvanizada malha 2cm</v>
          </cell>
          <cell r="C732" t="str">
            <v>M2</v>
          </cell>
          <cell r="D732">
            <v>100.3125</v>
          </cell>
        </row>
        <row r="733">
          <cell r="A733" t="str">
            <v>001.15.01400</v>
          </cell>
          <cell r="B733" t="str">
            <v>Fornecimento e instalação de bancada, tampo ou balcão em granito cinza polido, espessura 2.00 cm</v>
          </cell>
          <cell r="C733" t="str">
            <v>M2</v>
          </cell>
          <cell r="D733">
            <v>135.27850000000001</v>
          </cell>
        </row>
        <row r="734">
          <cell r="A734" t="str">
            <v>001.15.01460</v>
          </cell>
          <cell r="B734" t="str">
            <v>Fornecimento e instalação de caixa de concreto pré-moldado para ar condicionado de 10.000 btu</v>
          </cell>
          <cell r="C734" t="str">
            <v>UN</v>
          </cell>
          <cell r="D734">
            <v>54.556899999999999</v>
          </cell>
        </row>
        <row r="735">
          <cell r="A735" t="str">
            <v>001.15.01560</v>
          </cell>
          <cell r="B735" t="str">
            <v>Fornecimento e instalação de bancada em granito cinza polido l=0,60m sobre alvenaria revestida de azulejo branco, exceto cubas (quantificada e orçada na parte hidráulica)</v>
          </cell>
          <cell r="C735" t="str">
            <v>ML</v>
          </cell>
          <cell r="D735">
            <v>141.60310000000001</v>
          </cell>
        </row>
        <row r="736">
          <cell r="A736" t="str">
            <v>001.15.01600</v>
          </cell>
          <cell r="B736" t="str">
            <v>Fornecimento e instalação de balcão de atendimento em madeira l=0,40m e=0,05m apoiado sobre alvenaria aparente de tijolo cerâmico de 21 furos, inclusive passagem pelo balcão</v>
          </cell>
          <cell r="C736" t="str">
            <v>M</v>
          </cell>
          <cell r="D736">
            <v>105.3964</v>
          </cell>
        </row>
        <row r="737">
          <cell r="A737" t="str">
            <v>001.15.01620</v>
          </cell>
          <cell r="B737" t="str">
            <v>Fornecimento e instalação de corrimao em tubo galvanizado 1"""" chumbado no piso h=1,00m pintado com tinta à óleo 02 demãos</v>
          </cell>
          <cell r="C737" t="str">
            <v>M</v>
          </cell>
          <cell r="D737">
            <v>44.792099999999998</v>
          </cell>
        </row>
        <row r="738">
          <cell r="A738" t="str">
            <v>001.15.01640</v>
          </cell>
          <cell r="B738" t="str">
            <v>Fornecimento e instalação de corrimão em tubo galvanizado 2"""" chumbado no piso h=1.00 m pintado com tinta à óleo 02 demãos</v>
          </cell>
          <cell r="C738" t="str">
            <v>ML</v>
          </cell>
          <cell r="D738">
            <v>81.002099999999999</v>
          </cell>
        </row>
        <row r="739">
          <cell r="A739" t="str">
            <v>001.16</v>
          </cell>
          <cell r="B739" t="str">
            <v>URBANIZAÇÃO</v>
          </cell>
          <cell r="D739">
            <v>2553.5028000000002</v>
          </cell>
        </row>
        <row r="740">
          <cell r="A740" t="str">
            <v>001.16.00020</v>
          </cell>
          <cell r="B740" t="str">
            <v>Banco de concreto armado 5.00x0.50x0.40 m conf. det. dop</v>
          </cell>
          <cell r="C740" t="str">
            <v>UN</v>
          </cell>
          <cell r="D740">
            <v>230.9683</v>
          </cell>
        </row>
        <row r="741">
          <cell r="A741" t="str">
            <v>001.16.00040</v>
          </cell>
          <cell r="B741" t="str">
            <v>Banco de concreto armado 7.00x0.50x0.40 m conf. det. dop</v>
          </cell>
          <cell r="C741" t="str">
            <v>UN</v>
          </cell>
          <cell r="D741">
            <v>314.63170000000002</v>
          </cell>
        </row>
        <row r="742">
          <cell r="A742" t="str">
            <v>001.16.00060</v>
          </cell>
          <cell r="B742" t="str">
            <v>Banco de concreto armado 0,70x0,50x0,40 m conf. det. dop</v>
          </cell>
          <cell r="C742" t="str">
            <v>UN</v>
          </cell>
          <cell r="D742">
            <v>67.963700000000003</v>
          </cell>
        </row>
        <row r="743">
          <cell r="A743" t="str">
            <v>001.16.00080</v>
          </cell>
          <cell r="B743" t="str">
            <v>Cascalho lavado p/passeio</v>
          </cell>
          <cell r="C743" t="str">
            <v>M3</v>
          </cell>
          <cell r="D743">
            <v>48.921799999999998</v>
          </cell>
        </row>
        <row r="744">
          <cell r="A744" t="str">
            <v>001.16.00100</v>
          </cell>
          <cell r="B744" t="str">
            <v>Guias de concreto pré-moldados (concreto 300kg cimento/m3) de seção 15x30 cm (espessura 12.00 cm no topo)  o serviço inclui a abertura das valas, assentamento e rejuntamento das guias</v>
          </cell>
          <cell r="C744" t="str">
            <v>ML</v>
          </cell>
          <cell r="D744">
            <v>18.375699999999998</v>
          </cell>
        </row>
        <row r="745">
          <cell r="A745" t="str">
            <v>001.16.00120</v>
          </cell>
          <cell r="B745" t="str">
            <v>Guias curvas de concreto pré-moldados (concreto 300kg cimento/m3) de seção 15x30 cm (espessura 12.00 cm no topo)  o serviço inclui a abertura das valas, assentamento e rejuntamento das guias</v>
          </cell>
          <cell r="C745" t="str">
            <v>ML</v>
          </cell>
          <cell r="D745">
            <v>18.2623</v>
          </cell>
        </row>
        <row r="746">
          <cell r="A746" t="str">
            <v>001.16.00140</v>
          </cell>
          <cell r="B746" t="str">
            <v>Sarjeta de concreto (300kg cim/m3) fundido no local seção 40.00 x 8.00 cm, o serviço inclui a abertura de vala, assentamento e rejuntamento</v>
          </cell>
          <cell r="C746" t="str">
            <v>ML</v>
          </cell>
          <cell r="D746">
            <v>16.913399999999999</v>
          </cell>
        </row>
        <row r="747">
          <cell r="A747" t="str">
            <v>001.16.00160</v>
          </cell>
          <cell r="B747" t="str">
            <v>Fornecimento e espalhamento de terra vegetal</v>
          </cell>
          <cell r="C747" t="str">
            <v>M3</v>
          </cell>
          <cell r="D747">
            <v>70.321799999999996</v>
          </cell>
        </row>
        <row r="748">
          <cell r="A748" t="str">
            <v>001.16.00180</v>
          </cell>
          <cell r="B748" t="str">
            <v>Grama em placas com manutenção por 60 dias com irrigação diária, pulverização, adubação e substituição de mudas mortas</v>
          </cell>
          <cell r="C748" t="str">
            <v>M2</v>
          </cell>
          <cell r="D748">
            <v>3.9662000000000002</v>
          </cell>
        </row>
        <row r="749">
          <cell r="A749" t="str">
            <v>001.16.00200</v>
          </cell>
          <cell r="B749" t="str">
            <v>Grama em mudas tipo (forquilha ou estrela) com manutenção por 60 dias  com irrigação diária, pulverização, adubação e substiuição de mudas mortas</v>
          </cell>
          <cell r="C749" t="str">
            <v>M2</v>
          </cell>
          <cell r="D749">
            <v>2.2652000000000001</v>
          </cell>
        </row>
        <row r="750">
          <cell r="A750" t="str">
            <v>001.16.00220</v>
          </cell>
          <cell r="B750" t="str">
            <v>Sansão do campo a cada 10cm, com manutenção por 60 dias com irrigação diária, pulverização, adubação e substituição de mudas mortas.</v>
          </cell>
          <cell r="C750" t="str">
            <v>ML</v>
          </cell>
          <cell r="D750">
            <v>25.5746</v>
          </cell>
        </row>
        <row r="751">
          <cell r="A751" t="str">
            <v>001.16.00240</v>
          </cell>
          <cell r="B751" t="str">
            <v>Grade de proteção para árvores h = 2.00 m</v>
          </cell>
          <cell r="C751" t="str">
            <v>UN</v>
          </cell>
          <cell r="D751">
            <v>28.515999999999998</v>
          </cell>
        </row>
        <row r="752">
          <cell r="A752" t="str">
            <v>001.16.00260</v>
          </cell>
          <cell r="B752" t="str">
            <v>Árvores ( altura das mudas 2.00 m ) c/ 1.50m de altura livre, com manutenção por 60 dias com irrigação, pulverização, poda e substituição de mudas mortas</v>
          </cell>
          <cell r="C752" t="str">
            <v>UN</v>
          </cell>
          <cell r="D752">
            <v>8.9152000000000005</v>
          </cell>
        </row>
        <row r="753">
          <cell r="A753" t="str">
            <v>001.16.00280</v>
          </cell>
          <cell r="B753" t="str">
            <v>Árvores ( altura das mudas 2m ) inclusive grade de proteção com 1.50 m de altura livre, com manutenção por 60 dias com irrigação, pulverização, poda e substiuição de mudas mortas</v>
          </cell>
          <cell r="C753" t="str">
            <v>UN</v>
          </cell>
          <cell r="D753">
            <v>37.4313</v>
          </cell>
        </row>
        <row r="754">
          <cell r="A754" t="str">
            <v>001.16.00300</v>
          </cell>
          <cell r="B754" t="str">
            <v>Mudas de vegetação nativa, com altura livre mínima de 50 cm, inclusive adubo - base de npk-4-14-8, a 100 g por cova e terra preta, com manutenção por 60 dias com irrigação, pulverização, poda e substituição  de mudas mortas</v>
          </cell>
          <cell r="C754" t="str">
            <v>UN</v>
          </cell>
          <cell r="D754">
            <v>2.41</v>
          </cell>
        </row>
        <row r="755">
          <cell r="A755" t="str">
            <v>001.16.00320</v>
          </cell>
          <cell r="B755" t="str">
            <v>Oiti - grande, com manutenção por 60 dias com irrigação, pulverização, poda e substituição de mudas mortas</v>
          </cell>
          <cell r="C755" t="str">
            <v>UN</v>
          </cell>
          <cell r="D755">
            <v>26.915199999999999</v>
          </cell>
        </row>
        <row r="756">
          <cell r="A756" t="str">
            <v>001.16.00340</v>
          </cell>
          <cell r="B756" t="str">
            <v>Fênix - grande, com manutenção por 60 dias com irrigação, pulverização, poda e substituição de mudas mortas</v>
          </cell>
          <cell r="C756" t="str">
            <v>UN</v>
          </cell>
          <cell r="D756">
            <v>56.915199999999999</v>
          </cell>
        </row>
        <row r="757">
          <cell r="A757" t="str">
            <v>001.16.00360</v>
          </cell>
          <cell r="B757" t="str">
            <v>Agave - grande, com manutenção por 60 dias com irrigação, pulverização, poda e substituição de mudas mortas</v>
          </cell>
          <cell r="C757" t="str">
            <v>UN</v>
          </cell>
          <cell r="D757">
            <v>31.915199999999999</v>
          </cell>
        </row>
        <row r="758">
          <cell r="A758" t="str">
            <v>001.16.00380</v>
          </cell>
          <cell r="B758" t="str">
            <v>Dracena marginata - grande, com manutenção por 60 dias com irrigação, pulverização, poda e substituição de mudas mortas</v>
          </cell>
          <cell r="C758" t="str">
            <v>UN</v>
          </cell>
          <cell r="D758">
            <v>16.915199999999999</v>
          </cell>
        </row>
        <row r="759">
          <cell r="A759" t="str">
            <v>001.16.00400</v>
          </cell>
          <cell r="B759" t="str">
            <v>Palmeira - grande, com manutenção por 60 dias com irrigação, pulverização, poda e substituição de mudas mortas</v>
          </cell>
          <cell r="C759" t="str">
            <v>UN</v>
          </cell>
          <cell r="D759">
            <v>61.915199999999999</v>
          </cell>
        </row>
        <row r="760">
          <cell r="A760" t="str">
            <v>001.16.00420</v>
          </cell>
          <cell r="B760" t="str">
            <v>Musaendra - grande, com manutenção por 60 dias com irrigação, pulverização, poda e substituição de mudas mortas</v>
          </cell>
          <cell r="C760" t="str">
            <v>UN</v>
          </cell>
          <cell r="D760">
            <v>21.915199999999999</v>
          </cell>
        </row>
        <row r="761">
          <cell r="A761" t="str">
            <v>001.16.00440</v>
          </cell>
          <cell r="B761" t="str">
            <v>Hemigrafis - pequena, com manutenção por 60 dias com irrigação, pulverização, poda e substituição de mudas mortas</v>
          </cell>
          <cell r="C761" t="str">
            <v>UN</v>
          </cell>
          <cell r="D761">
            <v>0.8831</v>
          </cell>
        </row>
        <row r="762">
          <cell r="A762" t="str">
            <v>001.16.00460</v>
          </cell>
          <cell r="B762" t="str">
            <v>Pingo de ouro - pequena, com manutenção por 60 dias com irrigação, pulverização, poda e substituição de mudas mortas</v>
          </cell>
          <cell r="C762" t="str">
            <v>UN</v>
          </cell>
          <cell r="D762">
            <v>0.98309999999999997</v>
          </cell>
        </row>
        <row r="763">
          <cell r="A763" t="str">
            <v>001.16.00480</v>
          </cell>
          <cell r="B763" t="str">
            <v>Pingo de ouro - grande, com manutenção por 60 dias com irrigação, pulverização, poda e substituição de mudas mortas</v>
          </cell>
          <cell r="C763" t="str">
            <v>UN</v>
          </cell>
          <cell r="D763">
            <v>4.4151999999999996</v>
          </cell>
        </row>
        <row r="764">
          <cell r="A764" t="str">
            <v>001.16.00500</v>
          </cell>
          <cell r="B764" t="str">
            <v>Mini-ixoria sacola - grande, com manutenção por 60 dias com irrigação, pulverização, poda e substituição de mudas mortas</v>
          </cell>
          <cell r="C764" t="str">
            <v>UN</v>
          </cell>
          <cell r="D764">
            <v>1.3831</v>
          </cell>
        </row>
        <row r="765">
          <cell r="A765" t="str">
            <v>001.16.00520</v>
          </cell>
          <cell r="B765" t="str">
            <v>Mini-ixoria torrão - grande, com manutenção por 60 dias com irrigação, pulverização, poda e substituição de mudas mortas</v>
          </cell>
          <cell r="C765" t="str">
            <v>UN</v>
          </cell>
          <cell r="D765">
            <v>9.9152000000000005</v>
          </cell>
        </row>
        <row r="766">
          <cell r="A766" t="str">
            <v>001.16.00540</v>
          </cell>
          <cell r="B766" t="str">
            <v>Croton sacola - grande, com manutenção por 60 dias com irrigação, pulverização, poda e substituição de mudas mortas</v>
          </cell>
          <cell r="C766" t="str">
            <v>UN</v>
          </cell>
          <cell r="D766">
            <v>4.3830999999999998</v>
          </cell>
        </row>
        <row r="767">
          <cell r="A767" t="str">
            <v>001.16.00560</v>
          </cell>
          <cell r="B767" t="str">
            <v>Croton torrão - grande, com manutenção por 60 dias com irrigação, pulverização, poda e substituição de mudas mortas</v>
          </cell>
          <cell r="C767" t="str">
            <v>UN</v>
          </cell>
          <cell r="D767">
            <v>16.915199999999999</v>
          </cell>
        </row>
        <row r="768">
          <cell r="A768" t="str">
            <v>001.16.00580</v>
          </cell>
          <cell r="B768" t="str">
            <v>Eretrine - grande, com manutenção por 60 dias com irrigação, pulverização, poda e substituição de mudas mortas</v>
          </cell>
          <cell r="C768" t="str">
            <v>UN</v>
          </cell>
          <cell r="D768">
            <v>21.915199999999999</v>
          </cell>
        </row>
        <row r="769">
          <cell r="A769" t="str">
            <v>001.16.00600</v>
          </cell>
          <cell r="B769" t="str">
            <v>Areca - grande, com manutenção por 60 dias com irrigação, pulverização, poda e substituição de mudas mortas</v>
          </cell>
          <cell r="C769" t="str">
            <v>UN</v>
          </cell>
          <cell r="D769">
            <v>21.915199999999999</v>
          </cell>
        </row>
        <row r="770">
          <cell r="A770" t="str">
            <v>001.16.00620</v>
          </cell>
          <cell r="B770" t="str">
            <v>Hibisco bicolor - pequena, com manutenção por 60 dias com irrigação, pulverização, poda e substituição de mudas mortas</v>
          </cell>
          <cell r="C770" t="str">
            <v>UN</v>
          </cell>
          <cell r="D770">
            <v>5.3830999999999998</v>
          </cell>
        </row>
        <row r="771">
          <cell r="A771" t="str">
            <v>001.16.00640</v>
          </cell>
          <cell r="B771" t="str">
            <v>Brita na área interna do prédio</v>
          </cell>
          <cell r="C771" t="str">
            <v>M3</v>
          </cell>
          <cell r="D771">
            <v>45.460900000000002</v>
          </cell>
        </row>
        <row r="772">
          <cell r="A772" t="str">
            <v>001.16.00660</v>
          </cell>
          <cell r="B772" t="str">
            <v>Brita na área interna do prédio - branca - (fins decorativos)</v>
          </cell>
          <cell r="C772" t="str">
            <v>M3</v>
          </cell>
          <cell r="D772">
            <v>41.660899999999998</v>
          </cell>
        </row>
        <row r="773">
          <cell r="A773" t="str">
            <v>001.16.00680</v>
          </cell>
          <cell r="B773" t="str">
            <v>Brita na área interna do prédio - escurinha - (fins decorativos)</v>
          </cell>
          <cell r="C773" t="str">
            <v>M3</v>
          </cell>
          <cell r="D773">
            <v>41.660899999999998</v>
          </cell>
        </row>
        <row r="774">
          <cell r="A774" t="str">
            <v>001.16.00700</v>
          </cell>
          <cell r="B774" t="str">
            <v>Pavimentação c/ lajotas pré-moldadas de concreto sextavado ( bloquete). deverão observar as mesmas especificações de ítens anteriores no que se refere a assentamento e rejuntamento. espessura de 5 cm para calcadas</v>
          </cell>
          <cell r="C774" t="str">
            <v>M2</v>
          </cell>
          <cell r="D774">
            <v>22.178100000000001</v>
          </cell>
        </row>
        <row r="775">
          <cell r="A775" t="str">
            <v>001.16.00720</v>
          </cell>
          <cell r="B775" t="str">
            <v>Pavimentação c/ lajotas pré-moldadas de concreto sextavado ( bloquete). deverão observar as mesmas especificações de ítens anteriores no que se refere a assentamento e rejuntamento. espessura de 10 cm para tráfego</v>
          </cell>
          <cell r="C775" t="str">
            <v>M2</v>
          </cell>
          <cell r="D775">
            <v>36.0381</v>
          </cell>
        </row>
        <row r="776">
          <cell r="A776" t="str">
            <v>001.16.00740</v>
          </cell>
          <cell r="B776" t="str">
            <v>Fornecimento e assentamento de paralelepípedo</v>
          </cell>
          <cell r="C776" t="str">
            <v>M2</v>
          </cell>
          <cell r="D776">
            <v>29.2776</v>
          </cell>
        </row>
        <row r="777">
          <cell r="A777" t="str">
            <v>001.16.00760</v>
          </cell>
          <cell r="B777" t="str">
            <v>Execução de alambrado em tubo de ferro Galvanizado 2.1/2"" chapa 13 formando quadro de 3.00x3.00m e tela galvanizada fio 12 malha 2"" fixado com arame galvanizado n.14</v>
          </cell>
          <cell r="C777" t="str">
            <v>m2</v>
          </cell>
          <cell r="D777">
            <v>48.960099999999997</v>
          </cell>
        </row>
        <row r="778">
          <cell r="A778" t="str">
            <v>001.16.00770</v>
          </cell>
          <cell r="B778" t="str">
            <v>Alambrado c/ Tela Arame Galv. Losangular fio 12, malha 2"", altura da tela 1.50 m, fix. em pilarete de concreto pré moldado h= 2.60 m, espaçados a cada 2.50 m, com reforço arame galv. n.10, incl.mureta de alvenaria h=0.50 m chapiscada, rebocada e caiada</v>
          </cell>
          <cell r="C778" t="str">
            <v>ml</v>
          </cell>
          <cell r="D778">
            <v>68.006</v>
          </cell>
        </row>
        <row r="779">
          <cell r="A779" t="str">
            <v>001.16.00775</v>
          </cell>
          <cell r="B779" t="str">
            <v>Alambrado c/ Tela Arame Galv. Soldada 150x50 fio 12, malha 2"", altura da tela 1.50 m, fix. em pilarete de concreto pré moldado h= 3.00 m, espaçados a cada 2.50 m, com reforço arame galv. n.10, incl.mureta de alvenaria h=0.50 m chapiscada, rebocada e ca</v>
          </cell>
          <cell r="C779" t="str">
            <v>ml</v>
          </cell>
          <cell r="D779">
            <v>81.075199999999995</v>
          </cell>
        </row>
        <row r="780">
          <cell r="A780" t="str">
            <v>001.16.00776</v>
          </cell>
          <cell r="B780" t="str">
            <v>Fornecimento e Instalação de Portão em Tubo Galvanizado 2"" e Tela Galvanizada Malha 2"", incl. Ferragens</v>
          </cell>
          <cell r="C780" t="str">
            <v>m2</v>
          </cell>
          <cell r="D780">
            <v>100.3125</v>
          </cell>
        </row>
        <row r="781">
          <cell r="A781" t="str">
            <v>001.16.00777</v>
          </cell>
          <cell r="B781" t="str">
            <v>Fornecimento e Instalação de Portão em Tubo Galvanizado 2"" em Tela Galvanizada Malha 2"", incl. Ferragens dim. 0.80 x 2.10 m Conf. Det. 04 SINFRA</v>
          </cell>
          <cell r="C781" t="str">
            <v>m2</v>
          </cell>
          <cell r="D781">
            <v>120.1523</v>
          </cell>
        </row>
        <row r="782">
          <cell r="A782" t="str">
            <v>001.16.00781</v>
          </cell>
          <cell r="B782" t="str">
            <v>Fornecimento e instalação de placa de concreto de 100x100 cm com 6 cm de espessura, junta de seixos rolados com 6 cm de largura</v>
          </cell>
          <cell r="C782" t="str">
            <v>M2</v>
          </cell>
          <cell r="D782">
            <v>23.403099999999998</v>
          </cell>
        </row>
        <row r="783">
          <cell r="A783" t="str">
            <v>001.16.00801</v>
          </cell>
          <cell r="B783" t="str">
            <v>Execução de muro de fecho, conforme detalhe do dop n. 92019, com altura de 1.60 m</v>
          </cell>
          <cell r="C783" t="str">
            <v>ML</v>
          </cell>
          <cell r="D783">
            <v>108.1777</v>
          </cell>
        </row>
        <row r="784">
          <cell r="A784" t="str">
            <v>001.16.00821</v>
          </cell>
          <cell r="B784" t="str">
            <v>Execução de muro de fecho, conforme detalhe do dop n. 92019, com altura de 1.80 m</v>
          </cell>
          <cell r="C784" t="str">
            <v>ML</v>
          </cell>
          <cell r="D784">
            <v>118.5322</v>
          </cell>
        </row>
        <row r="785">
          <cell r="A785" t="str">
            <v>001.16.00841</v>
          </cell>
          <cell r="B785" t="str">
            <v>Execução de muro de fecho, conforme detalhe do dop n. 92019, com altura de 2.00 m</v>
          </cell>
          <cell r="C785" t="str">
            <v>ML</v>
          </cell>
          <cell r="D785">
            <v>128.8844</v>
          </cell>
        </row>
        <row r="786">
          <cell r="A786" t="str">
            <v>001.16.00861</v>
          </cell>
          <cell r="B786" t="str">
            <v>Execução de acréscimo de muro de fecho conforme detalhe padrão do dop arquivo n.92019</v>
          </cell>
          <cell r="C786" t="str">
            <v>M2</v>
          </cell>
          <cell r="D786">
            <v>45.194099999999999</v>
          </cell>
        </row>
        <row r="787">
          <cell r="A787" t="str">
            <v>001.16.00941</v>
          </cell>
          <cell r="B787" t="str">
            <v>Execução de conjunto de mureta em madeira c/ 2 pilares a cada 1,30m e altura livre de 1.00 m, conforme detalhe dop</v>
          </cell>
          <cell r="C787" t="str">
            <v>UN</v>
          </cell>
          <cell r="D787">
            <v>271.16579999999999</v>
          </cell>
        </row>
        <row r="788">
          <cell r="A788" t="str">
            <v>001.16.00961</v>
          </cell>
          <cell r="B788" t="str">
            <v>Demarcação de faixa com tinta acrílica especial - largura 10.00 cm</v>
          </cell>
          <cell r="C788" t="str">
            <v>ML</v>
          </cell>
          <cell r="D788">
            <v>5.4671000000000003</v>
          </cell>
        </row>
        <row r="789">
          <cell r="A789" t="str">
            <v>001.16.00981</v>
          </cell>
          <cell r="B789" t="str">
            <v>Retirada e reassentamento de meio-fio</v>
          </cell>
          <cell r="C789" t="str">
            <v>M</v>
          </cell>
          <cell r="D789">
            <v>17.875900000000001</v>
          </cell>
        </row>
        <row r="790">
          <cell r="A790" t="str">
            <v>001.17</v>
          </cell>
          <cell r="B790" t="str">
            <v>INSTALAÇÕES ELÉTRICAS, LÓGICA E TELEFONIA</v>
          </cell>
          <cell r="D790">
            <v>134827.39350000001</v>
          </cell>
        </row>
        <row r="791">
          <cell r="A791" t="str">
            <v>001.17.00020</v>
          </cell>
          <cell r="B791" t="str">
            <v>Execução de mureta em alvenaria de 1.5 vez  de tijolo assente com argamassa mista 1:4:12 cimento cal hidratada e areia inclusive fundação em concreto ciclópico no traço 1:3;6 revestimento rústico e caiação - para instalação de medidor de luz e força</v>
          </cell>
          <cell r="C791" t="str">
            <v>M2</v>
          </cell>
          <cell r="D791">
            <v>137.1054</v>
          </cell>
        </row>
        <row r="792">
          <cell r="A792" t="str">
            <v>001.17.00040</v>
          </cell>
          <cell r="B792" t="str">
            <v>Fornecimento e instalação de padrão monofásico em poste de ferro galvanizado conforme normas da cemat altura h=5.00 mts</v>
          </cell>
          <cell r="C792" t="str">
            <v>UN</v>
          </cell>
          <cell r="D792">
            <v>227.47329999999999</v>
          </cell>
        </row>
        <row r="793">
          <cell r="A793" t="str">
            <v>001.17.00060</v>
          </cell>
          <cell r="B793" t="str">
            <v>Fornecimento e instalação de padrão monofásico em poste de ferro galvanizado conforme normas da cemat altura h=7.00 mts</v>
          </cell>
          <cell r="C793" t="str">
            <v>UN</v>
          </cell>
          <cell r="D793">
            <v>266.47329999999999</v>
          </cell>
        </row>
        <row r="794">
          <cell r="A794" t="str">
            <v>001.17.00080</v>
          </cell>
          <cell r="B794" t="str">
            <v>Fornecimento e instalação de padrão bifásico em poste de ferro galvanizado</v>
          </cell>
          <cell r="C794" t="str">
            <v>UN</v>
          </cell>
          <cell r="D794">
            <v>150.7099</v>
          </cell>
        </row>
        <row r="795">
          <cell r="A795" t="str">
            <v>001.17.00100</v>
          </cell>
          <cell r="B795" t="str">
            <v>Fornecimento e instalação de padrão trifásico completo em poste de ferro galvanizado tipo t-3 com protecao de 90 a conf normas da cemat</v>
          </cell>
          <cell r="C795" t="str">
            <v>UN</v>
          </cell>
          <cell r="D795">
            <v>550.8931</v>
          </cell>
        </row>
        <row r="796">
          <cell r="A796" t="str">
            <v>001.17.00120</v>
          </cell>
          <cell r="B796" t="str">
            <v>Fornecimento e instalação de padrão trifásico completo em poste de ferro galvanizado tipo t-4 com protecao de 125 a conf. normas da cemat</v>
          </cell>
          <cell r="C796" t="str">
            <v>UN</v>
          </cell>
          <cell r="D796">
            <v>1051.8931</v>
          </cell>
        </row>
        <row r="797">
          <cell r="A797" t="str">
            <v>001.17.00140</v>
          </cell>
          <cell r="B797" t="str">
            <v>Fornecimento e instalação de padrao trifásico completo em poste de ferro galvanizado, com proteção de 100a, conforme normas da cemat</v>
          </cell>
          <cell r="C797" t="str">
            <v>CJ</v>
          </cell>
          <cell r="D797">
            <v>458.94659999999999</v>
          </cell>
        </row>
        <row r="798">
          <cell r="A798" t="str">
            <v>001.17.00160</v>
          </cell>
          <cell r="B798" t="str">
            <v>Fornecimento e instalação de caixa padronizada para instalação de medidor e baixa tensão trifásico</v>
          </cell>
          <cell r="C798" t="str">
            <v>UN</v>
          </cell>
          <cell r="D798">
            <v>210.47329999999999</v>
          </cell>
        </row>
        <row r="799">
          <cell r="A799" t="str">
            <v>001.17.00180</v>
          </cell>
          <cell r="B799" t="str">
            <v>Fornecimento e instalação de caixa padronizada para instalação de medidor e baixa tensão bifásico</v>
          </cell>
          <cell r="C799" t="str">
            <v>UN</v>
          </cell>
          <cell r="D799">
            <v>45.473300000000002</v>
          </cell>
        </row>
        <row r="800">
          <cell r="A800" t="str">
            <v>001.17.00200</v>
          </cell>
          <cell r="B800" t="str">
            <v>Fornecimento e instalação de caixa padronizada para instalação de medidor e baixa tensão monofásico</v>
          </cell>
          <cell r="C800" t="str">
            <v>UN</v>
          </cell>
          <cell r="D800">
            <v>37.3551</v>
          </cell>
        </row>
        <row r="801">
          <cell r="A801" t="str">
            <v>001.17.00220</v>
          </cell>
          <cell r="B801" t="str">
            <v>Fornecimento e instalação de roldana de plástico c/ parafuso p/ fixar em madeira de 1/2 pol.</v>
          </cell>
          <cell r="C801" t="str">
            <v>UN</v>
          </cell>
          <cell r="D801">
            <v>1.0737000000000001</v>
          </cell>
        </row>
        <row r="802">
          <cell r="A802" t="str">
            <v>001.17.00240</v>
          </cell>
          <cell r="B802" t="str">
            <v>Fornecimento e instalação de roldana de plástico c/ parafuso p/ fixar em madeira de 3/4 pol.</v>
          </cell>
          <cell r="C802" t="str">
            <v>UN</v>
          </cell>
          <cell r="D802">
            <v>1.0936999999999999</v>
          </cell>
        </row>
        <row r="803">
          <cell r="A803" t="str">
            <v>001.17.00260</v>
          </cell>
          <cell r="B803" t="str">
            <v>Fornecimento e instalação de tubo de polietileno linha popular diâm. 1/2 pol x 1,5 mm</v>
          </cell>
          <cell r="C803" t="str">
            <v>M</v>
          </cell>
          <cell r="D803">
            <v>1.8853</v>
          </cell>
        </row>
        <row r="804">
          <cell r="A804" t="str">
            <v>001.17.00280</v>
          </cell>
          <cell r="B804" t="str">
            <v>Fornecimento e instalação de tubo de polietileno linha popular diâm.  3/4 pol x 2,0 mm</v>
          </cell>
          <cell r="C804" t="str">
            <v>M</v>
          </cell>
          <cell r="D804">
            <v>2.1453000000000002</v>
          </cell>
        </row>
        <row r="805">
          <cell r="A805" t="str">
            <v>001.17.00300</v>
          </cell>
          <cell r="B805" t="str">
            <v>Fornecimento e instalação de tubo de polietileno linha popular diâm. 1 pol x 2,5 mm</v>
          </cell>
          <cell r="C805" t="str">
            <v>M</v>
          </cell>
          <cell r="D805">
            <v>2.6126999999999998</v>
          </cell>
        </row>
        <row r="806">
          <cell r="A806" t="str">
            <v>001.17.00320</v>
          </cell>
          <cell r="B806" t="str">
            <v>Fornecimento e instalação de canaleta de pvc 110x20x2.200 mm ref. 300 46 sistema """"x"""" da pial</v>
          </cell>
          <cell r="C806" t="str">
            <v>UN</v>
          </cell>
          <cell r="D806">
            <v>25.560700000000001</v>
          </cell>
        </row>
        <row r="807">
          <cell r="A807" t="str">
            <v>001.17.00340</v>
          </cell>
          <cell r="B807" t="str">
            <v>Fornecimento e instalação de eletroduto flexível  1/2"""" (20mm) corrugado de pvc</v>
          </cell>
          <cell r="C807" t="str">
            <v>M</v>
          </cell>
          <cell r="D807">
            <v>2.1753</v>
          </cell>
        </row>
        <row r="808">
          <cell r="A808" t="str">
            <v>001.17.00360</v>
          </cell>
          <cell r="B808" t="str">
            <v>Fornecimento e instalação de eletroduto flexível  3/4"""" (25mm) corrugado de pvc</v>
          </cell>
          <cell r="C808" t="str">
            <v>M</v>
          </cell>
          <cell r="D808">
            <v>2.4453</v>
          </cell>
        </row>
        <row r="809">
          <cell r="A809" t="str">
            <v>001.17.00380</v>
          </cell>
          <cell r="B809" t="str">
            <v>Fornecimento e instalação de eletroduto flexível  1"""" (32mm) corrugado de pvc</v>
          </cell>
          <cell r="C809" t="str">
            <v>M</v>
          </cell>
          <cell r="D809">
            <v>3.5226999999999999</v>
          </cell>
        </row>
        <row r="810">
          <cell r="A810" t="str">
            <v>001.17.00400</v>
          </cell>
          <cell r="B810" t="str">
            <v>Fornecimento e instalação de caixa retangular de ferro c/ furos de 1/2"""" e 3/4"""" p/ peça 4 x 2 pol</v>
          </cell>
          <cell r="C810" t="str">
            <v>UN</v>
          </cell>
          <cell r="D810">
            <v>2.0352999999999999</v>
          </cell>
        </row>
        <row r="811">
          <cell r="A811" t="str">
            <v>001.17.00420</v>
          </cell>
          <cell r="B811" t="str">
            <v>Fornecimento e instalação de caixa retangular de ferro c/ furos de 1/2"""" e 3/4"""" p/ peça 6 x 4 pol</v>
          </cell>
          <cell r="C811" t="str">
            <v>UN</v>
          </cell>
          <cell r="D811">
            <v>3.0792000000000002</v>
          </cell>
        </row>
        <row r="812">
          <cell r="A812" t="str">
            <v>001.17.00440</v>
          </cell>
          <cell r="B812" t="str">
            <v>Fornecimento e instalação de caixa quadrada de ferro f/ furos de diâm.1/2"""" e 3/4"""" ,  4"""" x 4""""</v>
          </cell>
          <cell r="C812" t="str">
            <v>UN</v>
          </cell>
          <cell r="D812">
            <v>2.6253000000000002</v>
          </cell>
        </row>
        <row r="813">
          <cell r="A813" t="str">
            <v>001.17.00460</v>
          </cell>
          <cell r="B813" t="str">
            <v>Fornecimento e instalação de caixa quadrada de ferro f/ furos de diâm.1/2"""" e 3/4""""  3"""" x 3""""</v>
          </cell>
          <cell r="C813" t="str">
            <v>UN</v>
          </cell>
          <cell r="D813">
            <v>2.5152999999999999</v>
          </cell>
        </row>
        <row r="814">
          <cell r="A814" t="str">
            <v>001.17.00480</v>
          </cell>
          <cell r="B814" t="str">
            <v>Fornecimento e instalação de caixa octogonal de ferro fundo móvel c/ furos de diâm. 1/2"""" e 3/4""""  4"""" x 4"""" x 2""""</v>
          </cell>
          <cell r="C814" t="str">
            <v>UN</v>
          </cell>
          <cell r="D814">
            <v>3.0552999999999999</v>
          </cell>
        </row>
        <row r="815">
          <cell r="A815" t="str">
            <v>001.17.00500</v>
          </cell>
          <cell r="B815" t="str">
            <v>Fornecimento e instalação de caixa octogonal de ferro fundo móvel c/ furos de diâm. 1/2"""" e 3/4""""  3"""" x 3"""" x 1 1/2""""</v>
          </cell>
          <cell r="C815" t="str">
            <v>UN</v>
          </cell>
          <cell r="D815">
            <v>2.9552999999999998</v>
          </cell>
        </row>
        <row r="816">
          <cell r="A816" t="str">
            <v>001.17.00540</v>
          </cell>
          <cell r="B816" t="str">
            <v>Fornecimento e instalação de fio de cobre seção 1.50 mm2, com isolamento para 750 v, com caract. não propagante ao fogo e auto extinguível, pirastic ou similar.</v>
          </cell>
          <cell r="C816" t="str">
            <v>ML</v>
          </cell>
          <cell r="D816">
            <v>0.53110000000000002</v>
          </cell>
        </row>
        <row r="817">
          <cell r="A817" t="str">
            <v>001.17.00560</v>
          </cell>
          <cell r="B817" t="str">
            <v>Fornecimento e instalação de fio de cobre seção 2.50 mm2, com isolamento para 750 v, com caract. não propagante ao fogo e auto extinguível, pirastic ou similar.</v>
          </cell>
          <cell r="C817" t="str">
            <v>ML</v>
          </cell>
          <cell r="D817">
            <v>0.75549999999999995</v>
          </cell>
        </row>
        <row r="818">
          <cell r="A818" t="str">
            <v>001.17.00580</v>
          </cell>
          <cell r="B818" t="str">
            <v>Fornecimento e instalação de fio de cobre seção 4.00 mm2, com isolamento para 750 v, com caract. não propagante ao fogo e auto extinguível, pirastic ou similar.</v>
          </cell>
          <cell r="C818" t="str">
            <v>ML</v>
          </cell>
          <cell r="D818">
            <v>1.2657</v>
          </cell>
        </row>
        <row r="819">
          <cell r="A819" t="str">
            <v>001.17.00600</v>
          </cell>
          <cell r="B819" t="str">
            <v>Fornecimento e instalação de fio de cobre seção 6.00 mm2, com isolamento para 750 v, com caract. não propagante ao fogo e auto extinguível, pirastic ou similar.</v>
          </cell>
          <cell r="C819" t="str">
            <v>ML</v>
          </cell>
          <cell r="D819">
            <v>1.8171999999999999</v>
          </cell>
        </row>
        <row r="820">
          <cell r="A820" t="str">
            <v>001.17.00620</v>
          </cell>
          <cell r="B820" t="str">
            <v>Fornecimento e instalação de fio de cobre seção 10.00 mm2, com isolamento para 750 v, com caract. não propagante ao fogo e auto extinguível, pirastic ou similar.</v>
          </cell>
          <cell r="C820" t="str">
            <v>ML</v>
          </cell>
          <cell r="D820">
            <v>2.8902999999999999</v>
          </cell>
        </row>
        <row r="821">
          <cell r="A821" t="str">
            <v>001.17.00640</v>
          </cell>
          <cell r="B821" t="str">
            <v>Fornecimento e instalação de cabo de cobre seção 2.50 mm2, com isolamento para 750 v, com caract. não propagante ao fogo e auto extinguível, pirastic flex ou similar.</v>
          </cell>
          <cell r="C821" t="str">
            <v>ML</v>
          </cell>
          <cell r="D821">
            <v>0.77590000000000003</v>
          </cell>
        </row>
        <row r="822">
          <cell r="A822" t="str">
            <v>001.17.00660</v>
          </cell>
          <cell r="B822" t="str">
            <v>Fornecimento e instalação de cabo de cobre seção 4.00 mm2, com isolamento para 750 v, com caract. não propagante ao fogo e auto extinguível, pirastic flex ou similar.</v>
          </cell>
          <cell r="C822" t="str">
            <v>ML</v>
          </cell>
          <cell r="D822">
            <v>1.2433000000000001</v>
          </cell>
        </row>
        <row r="823">
          <cell r="A823" t="str">
            <v>001.17.00680</v>
          </cell>
          <cell r="B823" t="str">
            <v>Fornecimento e instalação de cabo de cobre seção 6.00 mm2, com isolamento para 750 v, com caract. não propagante ao fogo e auto extinguível, pirastic flex ou similar.</v>
          </cell>
          <cell r="C823" t="str">
            <v>ML</v>
          </cell>
          <cell r="D823">
            <v>1.7764</v>
          </cell>
        </row>
        <row r="824">
          <cell r="A824" t="str">
            <v>001.17.00700</v>
          </cell>
          <cell r="B824" t="str">
            <v>Fornecimento e instalação de cabo de cobre seção 10.00 mm2, com isolamento para 750 v, com caract. não propagante ao fogo e auto extinguível, pirastic ou similar.</v>
          </cell>
          <cell r="C824" t="str">
            <v>ML</v>
          </cell>
          <cell r="D824">
            <v>3.6960999999999999</v>
          </cell>
        </row>
        <row r="825">
          <cell r="A825" t="str">
            <v>001.17.00720</v>
          </cell>
          <cell r="B825" t="str">
            <v>Fornecimento e instalação de cabo de cobre seção 16.00 mm2, com isolamento para 750 v, com caract. não propagante ao fogo e auto extinguível, pirastic ou similar.</v>
          </cell>
          <cell r="C825" t="str">
            <v>ML</v>
          </cell>
          <cell r="D825">
            <v>5.1773999999999996</v>
          </cell>
        </row>
        <row r="826">
          <cell r="A826" t="str">
            <v>001.17.00740</v>
          </cell>
          <cell r="B826" t="str">
            <v>Fornecimento e instalação de cabo de cobre seção 25.00 mm2, com isolamento para 750 v, com caract. não propagante ao fogo e auto extinguível, pirastic ou similar.</v>
          </cell>
          <cell r="C826" t="str">
            <v>ML</v>
          </cell>
          <cell r="D826">
            <v>7.34</v>
          </cell>
        </row>
        <row r="827">
          <cell r="A827" t="str">
            <v>001.17.00760</v>
          </cell>
          <cell r="B827" t="str">
            <v>Fornecimento e instalação de cabo de cobre seção 35.00 mm2, com isolamento para 750 v, com caract. não propagante ao fogo e auto extinguível, pirastic ou similar.</v>
          </cell>
          <cell r="C827" t="str">
            <v>ML</v>
          </cell>
          <cell r="D827">
            <v>9.8506</v>
          </cell>
        </row>
        <row r="828">
          <cell r="A828" t="str">
            <v>001.17.00780</v>
          </cell>
          <cell r="B828" t="str">
            <v>Fornecimento e instalação de cabo de cobre seção 50.00 mm2, com isolamento para 750 v, com caract. não propagante ao fogo e auto extinguível, pirastic ou similar.</v>
          </cell>
          <cell r="C828" t="str">
            <v>ML</v>
          </cell>
          <cell r="D828">
            <v>15.984500000000001</v>
          </cell>
        </row>
        <row r="829">
          <cell r="A829" t="str">
            <v>001.17.00800</v>
          </cell>
          <cell r="B829" t="str">
            <v>Fornecimento e instalação de cabo de cobre seção 70.00 mm2, com isolamento para 750 v, com caract. não propagante ao fogo e auto extinguível, pirastic ou similar.</v>
          </cell>
          <cell r="C829" t="str">
            <v>ML</v>
          </cell>
          <cell r="D829">
            <v>18.851800000000001</v>
          </cell>
        </row>
        <row r="830">
          <cell r="A830" t="str">
            <v>001.17.00820</v>
          </cell>
          <cell r="B830" t="str">
            <v>Fornecimento e instalação de cabo de cobre seção 95.00 mm2, com isolamento para 750 v, com caract. não propagante ao fogo e auto extinguível, pirastic ou similar.</v>
          </cell>
          <cell r="C830" t="str">
            <v>ML</v>
          </cell>
          <cell r="D830">
            <v>24.085100000000001</v>
          </cell>
        </row>
        <row r="831">
          <cell r="A831" t="str">
            <v>001.17.00840</v>
          </cell>
          <cell r="B831" t="str">
            <v>Fornecimento e instalação de cabo de cobre seção 120.00 mm2, com isolamento para 750 v, com caract. não propagante ao fogo e auto extinguível, pirastic ou similar.</v>
          </cell>
          <cell r="C831" t="str">
            <v>ML</v>
          </cell>
          <cell r="D831">
            <v>31.698</v>
          </cell>
        </row>
        <row r="832">
          <cell r="A832" t="str">
            <v>001.17.00860</v>
          </cell>
          <cell r="B832" t="str">
            <v>Fornecimento e instalação de cabo de cobre seção 150.00 mm2, com isolamento para 750 v, com caract. não propagante ao fogo e auto extinguível, pirastic ou similar.</v>
          </cell>
          <cell r="C832" t="str">
            <v>ML</v>
          </cell>
          <cell r="D832">
            <v>38.729999999999997</v>
          </cell>
        </row>
        <row r="833">
          <cell r="A833" t="str">
            <v>001.17.00880</v>
          </cell>
          <cell r="B833" t="str">
            <v>Fornecimento e instalação de cabo de cobre seção 185.00 mm2, com isolamento para 750 v, com caract. não propagante ao fogo e auto extinguível, pirastic ou similar.</v>
          </cell>
          <cell r="C833" t="str">
            <v>ML</v>
          </cell>
          <cell r="D833">
            <v>48.660800000000002</v>
          </cell>
        </row>
        <row r="834">
          <cell r="A834" t="str">
            <v>001.17.00900</v>
          </cell>
          <cell r="B834" t="str">
            <v>Fornecimento e instalação de cabo de cobre seção 240.00 mm2, com isolamento para 750 v, com caract. não propagante ao fogo e auto extinguível, pirastic ou similar.</v>
          </cell>
          <cell r="C834" t="str">
            <v>ML</v>
          </cell>
          <cell r="D834">
            <v>63.661499999999997</v>
          </cell>
        </row>
        <row r="835">
          <cell r="A835" t="str">
            <v>001.17.00920</v>
          </cell>
          <cell r="B835" t="str">
            <v>Fornecimento e instalação de cabo de cobre seção 300.00 mm2, com isolamento para 750 v, com caract. não propagante ao fogo e auto extinguível, pirastic ou similar.</v>
          </cell>
          <cell r="C835" t="str">
            <v>ML</v>
          </cell>
          <cell r="D835">
            <v>80.499499999999998</v>
          </cell>
        </row>
        <row r="836">
          <cell r="A836" t="str">
            <v>001.17.00940</v>
          </cell>
          <cell r="B836" t="str">
            <v>Fornecimento e instalação de cabo de cobre seção 400.00 mm2, com isolamento para 750 v, com caract. não propagante ao fogo e auto extinguível, pirastic ou similar.</v>
          </cell>
          <cell r="C836" t="str">
            <v>ML</v>
          </cell>
          <cell r="D836">
            <v>128.57650000000001</v>
          </cell>
        </row>
        <row r="837">
          <cell r="A837" t="str">
            <v>001.17.00960</v>
          </cell>
          <cell r="B837" t="str">
            <v>Fornecimento e instalação de cabo de cobre seção 500.00 mm2, com isolamento para 750 v, com caract. não propagante ao fogo e auto extinguível, pirastic ou similar.</v>
          </cell>
          <cell r="C837" t="str">
            <v>ML</v>
          </cell>
          <cell r="D837">
            <v>132.48689999999999</v>
          </cell>
        </row>
        <row r="838">
          <cell r="A838" t="str">
            <v>001.17.00980</v>
          </cell>
          <cell r="B838" t="str">
            <v>Fornecimento e instalação de cabo de cobre seção 2x2.50 mm2, com isolamento para 0.60 /1.00 Kv, com caract. não propagante ao fogo e auto extinguível, sintenax ou similar.</v>
          </cell>
          <cell r="C838" t="str">
            <v>ML</v>
          </cell>
          <cell r="D838">
            <v>1.2246999999999999</v>
          </cell>
        </row>
        <row r="839">
          <cell r="A839" t="str">
            <v>001.17.01000</v>
          </cell>
          <cell r="B839" t="str">
            <v>Fornecimento e instalação de cabo de cobre seção 2x4.00 mm2, com isolamento para 0.60 /1.00 Kv, com caract. não propagante ao fogo e auto extinguível, sintenax ou similar.</v>
          </cell>
          <cell r="C839" t="str">
            <v>ML</v>
          </cell>
          <cell r="D839">
            <v>1.3269</v>
          </cell>
        </row>
        <row r="840">
          <cell r="A840" t="str">
            <v>001.17.01020</v>
          </cell>
          <cell r="B840" t="str">
            <v>Fornecimento e instalação de cabo de cobre seção 2x6.00 mm2, com isolamento para 0.60 /1.00 Kv, com caract. não propagante ao fogo e auto extinguível, sintenax ou similar.</v>
          </cell>
          <cell r="C840" t="str">
            <v>ML</v>
          </cell>
          <cell r="D840">
            <v>1.4296</v>
          </cell>
        </row>
        <row r="841">
          <cell r="A841" t="str">
            <v>001.17.01040</v>
          </cell>
          <cell r="B841" t="str">
            <v>Fornecimento e instalação de cabo de cobre seção 2x10.00 mm2, com isolamento para 0.60 /1.00 Kv, com caract. não propagante ao fogo e auto extinguível, sintenax ou similar.</v>
          </cell>
          <cell r="C841" t="str">
            <v>ML</v>
          </cell>
          <cell r="D841">
            <v>2.0436999999999999</v>
          </cell>
        </row>
        <row r="842">
          <cell r="A842" t="str">
            <v>001.17.01060</v>
          </cell>
          <cell r="B842" t="str">
            <v>Fornecimento e instalação de cabo de cobre seção 3x2.50 mm2, com isolamento para 0.60 /1.00 Kv, com caract. não propagante ao fogo e auto extinguível, sintenax ou similar.</v>
          </cell>
          <cell r="C842" t="str">
            <v>ML</v>
          </cell>
          <cell r="D842">
            <v>1.2246999999999999</v>
          </cell>
        </row>
        <row r="843">
          <cell r="A843" t="str">
            <v>001.17.01080</v>
          </cell>
          <cell r="B843" t="str">
            <v>Fornecimento e instalação de cabo de cobre seção 3x4.00 mm2, com isolamento para 0.60 /1.00 Kv, com caract. não propagante ao fogo e auto extinguível, sintenax ou similar.</v>
          </cell>
          <cell r="C843" t="str">
            <v>ML</v>
          </cell>
          <cell r="D843">
            <v>1.3269</v>
          </cell>
        </row>
        <row r="844">
          <cell r="A844" t="str">
            <v>001.17.01100</v>
          </cell>
          <cell r="B844" t="str">
            <v>Fornecimento e instalação de cabo de cobre seção 3x6.00 mm2, com isolamento para 0.60 /1.00 Kv, com caract. não propagante ao fogo e auto extinguível, sintenax ou similar.</v>
          </cell>
          <cell r="C844" t="str">
            <v>ML</v>
          </cell>
          <cell r="D844">
            <v>1.4296</v>
          </cell>
        </row>
        <row r="845">
          <cell r="A845" t="str">
            <v>001.17.01120</v>
          </cell>
          <cell r="B845" t="str">
            <v>Fornecimento e instalação de cabo de cobre seção 3x10.00 mm2, com isolamento para 0.60 /1.00 Kv, com caract. não propagante ao fogo e auto extinguível, sintenax ou similar.</v>
          </cell>
          <cell r="C845" t="str">
            <v>ML</v>
          </cell>
          <cell r="D845">
            <v>2.0436999999999999</v>
          </cell>
        </row>
        <row r="846">
          <cell r="A846" t="str">
            <v>001.17.01140</v>
          </cell>
          <cell r="B846" t="str">
            <v>Fornecimento e instalação de cabos de cobre seção 4.00 mm2,para tensão de 1000 volts formado por condutor de fio de cobre isolado com material de característica não propagante ao fogo</v>
          </cell>
          <cell r="C846" t="str">
            <v>ML</v>
          </cell>
          <cell r="D846">
            <v>1.9402999999999999</v>
          </cell>
        </row>
        <row r="847">
          <cell r="A847" t="str">
            <v>001.17.01160</v>
          </cell>
          <cell r="B847" t="str">
            <v>Fornecimento e instalação de cabos de cobre seção 6.00 mm2,para tensão de 1000 volts formado por condutor de fio de cobre isolado com material de característica não propagante ao fogo</v>
          </cell>
          <cell r="C847" t="str">
            <v>ML</v>
          </cell>
          <cell r="D847">
            <v>2.5905</v>
          </cell>
        </row>
        <row r="848">
          <cell r="A848" t="str">
            <v>001.17.01180</v>
          </cell>
          <cell r="B848" t="str">
            <v>Fornecimento e instalação de cabos de cobre seção 10.00 mm2,para tensão de 1000 volts formado por condutor de fio de cobre isolado com material de característica não propagante ao fogo</v>
          </cell>
          <cell r="C848" t="str">
            <v>ML</v>
          </cell>
          <cell r="D848">
            <v>3.6859000000000002</v>
          </cell>
        </row>
        <row r="849">
          <cell r="A849" t="str">
            <v>001.17.01200</v>
          </cell>
          <cell r="B849" t="str">
            <v>Fornecimento e instalação de cabos de cobre seção 16.00 mm2,para tensão de 1000 volts formado por condutor de fio de cobre isolado com material de característica não propagante ao fogo</v>
          </cell>
          <cell r="C849" t="str">
            <v>ML</v>
          </cell>
          <cell r="D849">
            <v>5.5751999999999997</v>
          </cell>
        </row>
        <row r="850">
          <cell r="A850" t="str">
            <v>001.17.01220</v>
          </cell>
          <cell r="B850" t="str">
            <v>Fornecimento e instalação de cabos de cobre seção 25.00 mm2,para tensão de 1000 volts formado por condutor de fio de cobre isolado com material de característica não propagante ao fogo</v>
          </cell>
          <cell r="C850" t="str">
            <v>ML</v>
          </cell>
          <cell r="D850">
            <v>8.3702000000000005</v>
          </cell>
        </row>
        <row r="851">
          <cell r="A851" t="str">
            <v>001.17.01240</v>
          </cell>
          <cell r="B851" t="str">
            <v>Fornecimento e instalação de cabos de cobre seção 35.00 mm2,para tensão de 1000 volts formado por condutor de fio de cobre isolado com material de característica não propagante ao fogo</v>
          </cell>
          <cell r="C851" t="str">
            <v>ML</v>
          </cell>
          <cell r="D851">
            <v>10.228</v>
          </cell>
        </row>
        <row r="852">
          <cell r="A852" t="str">
            <v>001.17.01260</v>
          </cell>
          <cell r="B852" t="str">
            <v>Fornecimento e instalação de cabos de cobre seção 50.00 mm2,para tensão de 1000 volts formado por condutor de fio de cobre isolado com material de característica não propagante ao fogo</v>
          </cell>
          <cell r="C852" t="str">
            <v>ML</v>
          </cell>
          <cell r="D852">
            <v>16.586300000000001</v>
          </cell>
        </row>
        <row r="853">
          <cell r="A853" t="str">
            <v>001.17.01280</v>
          </cell>
          <cell r="B853" t="str">
            <v>Fornecimento e instalação de cabos de cobre seção 70.00 mm2,para tensão de 1000 volts formado por condutor de fio de cobre isolado com material de característica não propagante ao fogo</v>
          </cell>
          <cell r="C853" t="str">
            <v>ML</v>
          </cell>
          <cell r="D853">
            <v>18.7804</v>
          </cell>
        </row>
        <row r="854">
          <cell r="A854" t="str">
            <v>001.17.01300</v>
          </cell>
          <cell r="B854" t="str">
            <v>Fornecimento e instalação de cabos de cobre seção 95.00 mm2,para tensão de 1000 volts formado por condutor de fio de cobre isolado com material de característica não propagante ao fogo</v>
          </cell>
          <cell r="C854" t="str">
            <v>ML</v>
          </cell>
          <cell r="D854">
            <v>25.115300000000001</v>
          </cell>
        </row>
        <row r="855">
          <cell r="A855" t="str">
            <v>001.17.01320</v>
          </cell>
          <cell r="B855" t="str">
            <v>Fornecimento e instalação de cabos de cobre seção 120.00 mm2,para tensão de 1000 volts formado por condutor de fio de cobre isolado com material de característica não propagante ao fogo 2</v>
          </cell>
          <cell r="C855" t="str">
            <v>ML</v>
          </cell>
          <cell r="D855">
            <v>31.545000000000002</v>
          </cell>
        </row>
        <row r="856">
          <cell r="A856" t="str">
            <v>001.17.01340</v>
          </cell>
          <cell r="B856" t="str">
            <v>Fornecimento e instalação de cabos de cobre seção 150 mm2,para tensão de 1000 volts formado por condutor de fio de cobre isolado com material de característica não propagante ao fogo</v>
          </cell>
          <cell r="C856" t="str">
            <v>ML</v>
          </cell>
          <cell r="D856">
            <v>38.148600000000002</v>
          </cell>
        </row>
        <row r="857">
          <cell r="A857" t="str">
            <v>001.17.01360</v>
          </cell>
          <cell r="B857" t="str">
            <v>Fornecimento e instalação de cabos de cobre seção 185 mm2,para tensão de 1000 volts formado por condutor de fio de cobre isolado com material de característica não propagante ao fogo</v>
          </cell>
          <cell r="C857" t="str">
            <v>ML</v>
          </cell>
          <cell r="D857">
            <v>48.660800000000002</v>
          </cell>
        </row>
        <row r="858">
          <cell r="A858" t="str">
            <v>001.17.01380</v>
          </cell>
          <cell r="B858" t="str">
            <v>Fornecimento e instalação de cabos de cobre seção 240 mm2,para tensão de 1000 volts formado por condutor de fio de cobre isolado com material de característica não propagante ao fogo</v>
          </cell>
          <cell r="C858" t="str">
            <v>ML</v>
          </cell>
          <cell r="D858">
            <v>62.4069</v>
          </cell>
        </row>
        <row r="859">
          <cell r="A859" t="str">
            <v>001.17.01400</v>
          </cell>
          <cell r="B859" t="str">
            <v>Fornecimento e instalação de cabos de seção 300 mm2,para tensão de 1000 volts formado por condutor de fio de cobre isolado com material de característica não propagante ao fogo</v>
          </cell>
          <cell r="C859" t="str">
            <v>ML</v>
          </cell>
          <cell r="D859">
            <v>79.703900000000004</v>
          </cell>
        </row>
        <row r="860">
          <cell r="A860" t="str">
            <v>001.17.01420</v>
          </cell>
          <cell r="B860" t="str">
            <v>Fornecimento e instalação de cabo de cobre seção 25 mm2,com isolamento de 15 kv</v>
          </cell>
          <cell r="C860" t="str">
            <v>ML</v>
          </cell>
          <cell r="D860">
            <v>20.446999999999999</v>
          </cell>
        </row>
        <row r="861">
          <cell r="A861" t="str">
            <v>001.17.01440</v>
          </cell>
          <cell r="B861" t="str">
            <v>Fornecimento e instalação de eletroduto de pvc 1 1/4"""" corrugado tipo kanaflex</v>
          </cell>
          <cell r="C861" t="str">
            <v>ML</v>
          </cell>
          <cell r="D861">
            <v>4.0670000000000002</v>
          </cell>
        </row>
        <row r="862">
          <cell r="A862" t="str">
            <v>001.17.01460</v>
          </cell>
          <cell r="B862" t="str">
            <v>Fornecimento e instalação de eletroduto de pvc 1 1/2"""" corrugado tipo kanaflex</v>
          </cell>
          <cell r="C862" t="str">
            <v>ML</v>
          </cell>
          <cell r="D862">
            <v>4.1773999999999996</v>
          </cell>
        </row>
        <row r="863">
          <cell r="A863" t="str">
            <v>001.17.01500</v>
          </cell>
          <cell r="B863" t="str">
            <v>Fornecimento e instalação de eletroduto rígido de ferro galvanizado  1/2"" c/ rosca nas duas pontas em barra de 3 metros</v>
          </cell>
          <cell r="C863" t="str">
            <v>un</v>
          </cell>
          <cell r="D863">
            <v>22.1221</v>
          </cell>
        </row>
        <row r="864">
          <cell r="A864" t="str">
            <v>001.17.01520</v>
          </cell>
          <cell r="B864" t="str">
            <v>Fornecimento e instalação de eletroduto rígido de ferro galvanizado  3/4"" c/ rosca nas duas pontas em barra de 3 metros</v>
          </cell>
          <cell r="C864" t="str">
            <v>un</v>
          </cell>
          <cell r="D864">
            <v>32.603000000000002</v>
          </cell>
        </row>
        <row r="865">
          <cell r="A865" t="str">
            <v>001.17.01540</v>
          </cell>
          <cell r="B865" t="str">
            <v>Fornecimento e instalação de eletroduto rígido de ferro galvanizado 1"" c/ rosca nas duas pontas em barra de 3 metros</v>
          </cell>
          <cell r="C865" t="str">
            <v>un</v>
          </cell>
          <cell r="D865">
            <v>43.494</v>
          </cell>
        </row>
        <row r="866">
          <cell r="A866" t="str">
            <v>001.17.01560</v>
          </cell>
          <cell r="B866" t="str">
            <v>Fornecimento e instalação de eletroduto rígido de ferro galvanizado 1 1/4"" c/ rosca nas duas pontas em barra de 3 metros</v>
          </cell>
          <cell r="C866" t="str">
            <v>un</v>
          </cell>
          <cell r="D866">
            <v>66.391400000000004</v>
          </cell>
        </row>
        <row r="867">
          <cell r="A867" t="str">
            <v>001.17.01580</v>
          </cell>
          <cell r="B867" t="str">
            <v>Fornecimento e instalação de eletroduto rígido de ferro galvanizado 1 1/2"" c/ rosca nas duas pontas em barra de 3 metros</v>
          </cell>
          <cell r="C867" t="str">
            <v>un</v>
          </cell>
          <cell r="D867">
            <v>75.137</v>
          </cell>
        </row>
        <row r="868">
          <cell r="A868" t="str">
            <v>001.17.01600</v>
          </cell>
          <cell r="B868" t="str">
            <v>Fornecimento e instalação de eletroduto rígido de ferro galvanizado 2"" c/ rosca nas duas pontas em barra de 3 metros</v>
          </cell>
          <cell r="C868" t="str">
            <v>un</v>
          </cell>
          <cell r="D868">
            <v>96.117800000000003</v>
          </cell>
        </row>
        <row r="869">
          <cell r="A869" t="str">
            <v>001.17.01620</v>
          </cell>
          <cell r="B869" t="str">
            <v>Fornecimento e instalação de eletroduto rígido de ferro galvanizado 2 1/2"" c/ rosca nas duas pontas em barra de 3 metros</v>
          </cell>
          <cell r="C869" t="str">
            <v>un</v>
          </cell>
          <cell r="D869">
            <v>136.16200000000001</v>
          </cell>
        </row>
        <row r="870">
          <cell r="A870" t="str">
            <v>001.17.01640</v>
          </cell>
          <cell r="B870" t="str">
            <v>Fornecimento e instalação de eletroduto rígido de ferro galvanizado 3"" c/ rosca nas duas pontas em barra de 3 metros</v>
          </cell>
          <cell r="C870" t="str">
            <v>un</v>
          </cell>
          <cell r="D870">
            <v>173.13499999999999</v>
          </cell>
        </row>
        <row r="871">
          <cell r="A871" t="str">
            <v>001.17.01660</v>
          </cell>
          <cell r="B871" t="str">
            <v>Fornecimento e instalação de eletroduto rígido de ferro galvanizado 4"" c/ rosca nas duas pontas em barra de 3 metros</v>
          </cell>
          <cell r="C871" t="str">
            <v>un</v>
          </cell>
          <cell r="D871">
            <v>163.01089999999999</v>
          </cell>
        </row>
        <row r="872">
          <cell r="A872" t="str">
            <v>001.17.01680</v>
          </cell>
          <cell r="B872" t="str">
            <v>Fornecimento e instalação de eletroduto de pvc  1/2"""" roscável anti-chama em barra de 3 m</v>
          </cell>
          <cell r="C872" t="str">
            <v>UN</v>
          </cell>
          <cell r="D872">
            <v>7.9607000000000001</v>
          </cell>
        </row>
        <row r="873">
          <cell r="A873" t="str">
            <v>001.17.01700</v>
          </cell>
          <cell r="B873" t="str">
            <v>Fornecimento e instalação de eletroduto de pvc  3/4"""" roscável anti-chama em barra de 3 m</v>
          </cell>
          <cell r="C873" t="str">
            <v>UN</v>
          </cell>
          <cell r="D873">
            <v>8.4207000000000001</v>
          </cell>
        </row>
        <row r="874">
          <cell r="A874" t="str">
            <v>001.17.01720</v>
          </cell>
          <cell r="B874" t="str">
            <v>Fornecimento e instalação de eletroduto de pvc  1"""" roscável anti-chama em barra de 3 m</v>
          </cell>
          <cell r="C874" t="str">
            <v>UN</v>
          </cell>
          <cell r="D874">
            <v>11.142099999999999</v>
          </cell>
        </row>
        <row r="875">
          <cell r="A875" t="str">
            <v>001.17.01740</v>
          </cell>
          <cell r="B875" t="str">
            <v>Fornecimento e instalação de eletroduto de pvc  1 1/4"""" roscável anti-chama em barra de 3 m</v>
          </cell>
          <cell r="C875" t="str">
            <v>UN</v>
          </cell>
          <cell r="D875">
            <v>15.663</v>
          </cell>
        </row>
        <row r="876">
          <cell r="A876" t="str">
            <v>001.17.01760</v>
          </cell>
          <cell r="B876" t="str">
            <v>Fornecimento e instalação de eletroduto de pvc  1 1/2"""" roscável anti-chama em barra de 3 m</v>
          </cell>
          <cell r="C876" t="str">
            <v>UN</v>
          </cell>
          <cell r="D876">
            <v>22.572800000000001</v>
          </cell>
        </row>
        <row r="877">
          <cell r="A877" t="str">
            <v>001.17.01780</v>
          </cell>
          <cell r="B877" t="str">
            <v>Fornecimento e instalação de eletroduto de pvc  2"""" roscável anti-chama em barra de 3 m</v>
          </cell>
          <cell r="C877" t="str">
            <v>UN</v>
          </cell>
          <cell r="D877">
            <v>29.455100000000002</v>
          </cell>
        </row>
        <row r="878">
          <cell r="A878" t="str">
            <v>001.17.01800</v>
          </cell>
          <cell r="B878" t="str">
            <v>Fornecimento e instalação de eletroduto de pvc  2 1/2"""" roscável anti-chama em barra de 3 m</v>
          </cell>
          <cell r="C878" t="str">
            <v>UN</v>
          </cell>
          <cell r="D878">
            <v>50.375500000000002</v>
          </cell>
        </row>
        <row r="879">
          <cell r="A879" t="str">
            <v>001.17.01820</v>
          </cell>
          <cell r="B879" t="str">
            <v>Fornecimento e instalação de eletroduto de pvc  3"""" roscável anti-chama em barra de 3 m</v>
          </cell>
          <cell r="C879" t="str">
            <v>UN</v>
          </cell>
          <cell r="D879">
            <v>47.087800000000001</v>
          </cell>
        </row>
        <row r="880">
          <cell r="A880" t="str">
            <v>001.17.01840</v>
          </cell>
          <cell r="B880" t="str">
            <v>Fornecimento e instalação de eletroduto de pvc  4"""" roscável anti-chama em barra de 3 m</v>
          </cell>
          <cell r="C880" t="str">
            <v>UN</v>
          </cell>
          <cell r="D880">
            <v>95.4499</v>
          </cell>
        </row>
        <row r="881">
          <cell r="A881" t="str">
            <v>001.17.01850</v>
          </cell>
          <cell r="B881" t="str">
            <v>Fornecimento e instalação de conjunto bucha e arruela 1/2"" de pvc para eletroduto roscável</v>
          </cell>
          <cell r="C881" t="str">
            <v>cj</v>
          </cell>
          <cell r="D881">
            <v>0.41220000000000001</v>
          </cell>
        </row>
        <row r="882">
          <cell r="A882" t="str">
            <v>001.17.01860</v>
          </cell>
          <cell r="B882" t="str">
            <v>Fornecimento e instalação de conjunto bucha e arruela 3/4"""" de pvc para eletroduto roscáve</v>
          </cell>
          <cell r="C882" t="str">
            <v>CJ</v>
          </cell>
          <cell r="D882">
            <v>0.44219999999999998</v>
          </cell>
        </row>
        <row r="883">
          <cell r="A883" t="str">
            <v>001.17.01880</v>
          </cell>
          <cell r="B883" t="str">
            <v>Fornecimento e instalação de conjunto bucha e arruela 1"""" de pvc para eletroduto roscável</v>
          </cell>
          <cell r="C883" t="str">
            <v>CJ</v>
          </cell>
          <cell r="D883">
            <v>0.60219999999999996</v>
          </cell>
        </row>
        <row r="884">
          <cell r="A884" t="str">
            <v>001.17.01900</v>
          </cell>
          <cell r="B884" t="str">
            <v>Fornecimento e instalação de conjunto bucha e arruela 1 1/4"""" de pvc para eletroduto roscável</v>
          </cell>
          <cell r="C884" t="str">
            <v>CJ</v>
          </cell>
          <cell r="D884">
            <v>1.1769000000000001</v>
          </cell>
        </row>
        <row r="885">
          <cell r="A885" t="str">
            <v>001.17.01920</v>
          </cell>
          <cell r="B885" t="str">
            <v>Fornecimento e instalação de conjunto bucha e arruela 1 1/2"""",de pvc para eletroduto roscável</v>
          </cell>
          <cell r="C885" t="str">
            <v>CJ</v>
          </cell>
          <cell r="D885">
            <v>1.4596</v>
          </cell>
        </row>
        <row r="886">
          <cell r="A886" t="str">
            <v>001.17.01940</v>
          </cell>
          <cell r="B886" t="str">
            <v>Fornecimento e instalação de conjunto bucha e arruela 2"""", de pvc para eletroduto roscável</v>
          </cell>
          <cell r="C886" t="str">
            <v>CJ</v>
          </cell>
          <cell r="D886">
            <v>2.1543000000000001</v>
          </cell>
        </row>
        <row r="887">
          <cell r="A887" t="str">
            <v>001.17.01960</v>
          </cell>
          <cell r="B887" t="str">
            <v>Fornecimento e instalação de conjunto bucha e arruela 2 1/2"""", de pvc para eletroduto roscável</v>
          </cell>
          <cell r="C887" t="str">
            <v>CJ</v>
          </cell>
          <cell r="D887">
            <v>3.6183999999999998</v>
          </cell>
        </row>
        <row r="888">
          <cell r="A888" t="str">
            <v>001.17.01980</v>
          </cell>
          <cell r="B888" t="str">
            <v>Fornecimento e instalação de conjunto bucha e arruela 3"""", de pvc para eletroduto roscável</v>
          </cell>
          <cell r="C888" t="str">
            <v>CJ</v>
          </cell>
          <cell r="D888">
            <v>4.8826999999999998</v>
          </cell>
        </row>
        <row r="889">
          <cell r="A889" t="str">
            <v>001.17.02000</v>
          </cell>
          <cell r="B889" t="str">
            <v>Fornecimento e instalação de conjunto bucha e arruela 4"""" de pvc para eletroduto roscável</v>
          </cell>
          <cell r="C889" t="str">
            <v>CJ</v>
          </cell>
          <cell r="D889">
            <v>6.4173999999999998</v>
          </cell>
        </row>
        <row r="890">
          <cell r="A890" t="str">
            <v>001.17.02020</v>
          </cell>
          <cell r="B890" t="str">
            <v>Fornecimento e instalação de curva 90º de pvc 1/2"""" para eletroduto roscável</v>
          </cell>
          <cell r="C890" t="str">
            <v>UN</v>
          </cell>
          <cell r="D890">
            <v>0.92179999999999995</v>
          </cell>
        </row>
        <row r="891">
          <cell r="A891" t="str">
            <v>001.17.02040</v>
          </cell>
          <cell r="B891" t="str">
            <v>Fornecimento e instalação de curva 90º de pvc 3/4"""" para eletroduto roscável</v>
          </cell>
          <cell r="C891" t="str">
            <v>UN</v>
          </cell>
          <cell r="D891">
            <v>1.6417999999999999</v>
          </cell>
        </row>
        <row r="892">
          <cell r="A892" t="str">
            <v>001.17.02060</v>
          </cell>
          <cell r="B892" t="str">
            <v>Fornecimento e instalação de curva 90º de pvc 1"""" para eletroduto roscável</v>
          </cell>
          <cell r="C892" t="str">
            <v>UN</v>
          </cell>
          <cell r="D892">
            <v>2.4437000000000002</v>
          </cell>
        </row>
        <row r="893">
          <cell r="A893" t="str">
            <v>001.17.02080</v>
          </cell>
          <cell r="B893" t="str">
            <v>Fornecimento e instalação de curva 90º de pvc 1 1/4"""" para eletroduto roscável</v>
          </cell>
          <cell r="C893" t="str">
            <v>UN</v>
          </cell>
          <cell r="D893">
            <v>2.7736999999999998</v>
          </cell>
        </row>
        <row r="894">
          <cell r="A894" t="str">
            <v>001.17.02100</v>
          </cell>
          <cell r="B894" t="str">
            <v>Fornecimento e instalação de curva 90º de pvc 1 1/2"""" para eletroduto roscável</v>
          </cell>
          <cell r="C894" t="str">
            <v>UN</v>
          </cell>
          <cell r="D894">
            <v>3.6353</v>
          </cell>
        </row>
        <row r="895">
          <cell r="A895" t="str">
            <v>001.17.02120</v>
          </cell>
          <cell r="B895" t="str">
            <v>Fornecimento e instalação de curva 90º de pvc 2"""" para eletroduto roscável</v>
          </cell>
          <cell r="C895" t="str">
            <v>UN</v>
          </cell>
          <cell r="D895">
            <v>5.5974000000000004</v>
          </cell>
        </row>
        <row r="896">
          <cell r="A896" t="str">
            <v>001.17.02140</v>
          </cell>
          <cell r="B896" t="str">
            <v>Fornecimento e instalação de curva 90º de pvc 2 1/2"""" para eletroduto roscável</v>
          </cell>
          <cell r="C896" t="str">
            <v>UN</v>
          </cell>
          <cell r="D896">
            <v>9.0311000000000003</v>
          </cell>
        </row>
        <row r="897">
          <cell r="A897" t="str">
            <v>001.17.02160</v>
          </cell>
          <cell r="B897" t="str">
            <v>Fornecimento e instalação de curva 90º de pvc 3"""" para eletroduto roscável</v>
          </cell>
          <cell r="C897" t="str">
            <v>UN</v>
          </cell>
          <cell r="D897">
            <v>12.6029</v>
          </cell>
        </row>
        <row r="898">
          <cell r="A898" t="str">
            <v>001.17.02180</v>
          </cell>
          <cell r="B898" t="str">
            <v>Fornecimento e instalação de curva 90º de pvc 4"""" para eletroduto roscável</v>
          </cell>
          <cell r="C898" t="str">
            <v>UN</v>
          </cell>
          <cell r="D898">
            <v>18.264500000000002</v>
          </cell>
        </row>
        <row r="899">
          <cell r="A899" t="str">
            <v>001.17.02200</v>
          </cell>
          <cell r="B899" t="str">
            <v>Fornecimento e instalação de curva 135° de pvc 3/4"""" para eletroduto roscável</v>
          </cell>
          <cell r="C899" t="str">
            <v>UN</v>
          </cell>
          <cell r="D899">
            <v>1.8143</v>
          </cell>
        </row>
        <row r="900">
          <cell r="A900" t="str">
            <v>001.17.02220</v>
          </cell>
          <cell r="B900" t="str">
            <v>Fornecimento e instalação de curva 135° de pvc 1"""" para eletroduto roscável</v>
          </cell>
          <cell r="C900" t="str">
            <v>UN</v>
          </cell>
          <cell r="D900">
            <v>3.3753000000000002</v>
          </cell>
        </row>
        <row r="901">
          <cell r="A901" t="str">
            <v>001.17.02240</v>
          </cell>
          <cell r="B901" t="str">
            <v>Fornecimento e instalação de curva 135° de pvc 1 1/4"""" para eletroduto roscável</v>
          </cell>
          <cell r="C901" t="str">
            <v>UN</v>
          </cell>
          <cell r="D901">
            <v>4.9653</v>
          </cell>
        </row>
        <row r="902">
          <cell r="A902" t="str">
            <v>001.17.02260</v>
          </cell>
          <cell r="B902" t="str">
            <v>Fornecimento e instalação de curva 135° de pvc 1 1/2"""" para eletroduto roscável</v>
          </cell>
          <cell r="C902" t="str">
            <v>UN</v>
          </cell>
          <cell r="D902">
            <v>7.2173999999999996</v>
          </cell>
        </row>
        <row r="903">
          <cell r="A903" t="str">
            <v>001.17.02280</v>
          </cell>
          <cell r="B903" t="str">
            <v>Fornecimento e instalação de curva 135° de pvc 2"""" para eletroduto roscável</v>
          </cell>
          <cell r="C903" t="str">
            <v>UN</v>
          </cell>
          <cell r="D903">
            <v>9.4291999999999998</v>
          </cell>
        </row>
        <row r="904">
          <cell r="A904" t="str">
            <v>001.17.02300</v>
          </cell>
          <cell r="B904" t="str">
            <v>Fornecimento e instalação de luva pvc 1/2"""" p/ eletroduto roscável</v>
          </cell>
          <cell r="C904" t="str">
            <v>UN</v>
          </cell>
          <cell r="D904">
            <v>0.77180000000000004</v>
          </cell>
        </row>
        <row r="905">
          <cell r="A905" t="str">
            <v>001.17.02320</v>
          </cell>
          <cell r="B905" t="str">
            <v>Fornecimento e instalação de luva pvc 3/4"""" p/ eletroduto roscável</v>
          </cell>
          <cell r="C905" t="str">
            <v>UN</v>
          </cell>
          <cell r="D905">
            <v>1.0018</v>
          </cell>
        </row>
        <row r="906">
          <cell r="A906" t="str">
            <v>001.17.02340</v>
          </cell>
          <cell r="B906" t="str">
            <v>Fornecimento e instalação de luva pvc 1"""" p/ eletruduto roscável</v>
          </cell>
          <cell r="C906" t="str">
            <v>UN</v>
          </cell>
          <cell r="D906">
            <v>1.6236999999999999</v>
          </cell>
        </row>
        <row r="907">
          <cell r="A907" t="str">
            <v>001.17.02360</v>
          </cell>
          <cell r="B907" t="str">
            <v>Fornecimento e instalação de luva pvc 1 1/4"""" p/ eletroduto roscável</v>
          </cell>
          <cell r="C907" t="str">
            <v>UN</v>
          </cell>
          <cell r="D907">
            <v>1.7237</v>
          </cell>
        </row>
        <row r="908">
          <cell r="A908" t="str">
            <v>001.17.02380</v>
          </cell>
          <cell r="B908" t="str">
            <v>Fornecimento e instalação de luva pvc 1 1/2"""" p/ eletroduto roscável</v>
          </cell>
          <cell r="C908" t="str">
            <v>UN</v>
          </cell>
          <cell r="D908">
            <v>2.3853</v>
          </cell>
        </row>
        <row r="909">
          <cell r="A909" t="str">
            <v>001.17.02400</v>
          </cell>
          <cell r="B909" t="str">
            <v>Fornecimento e instalação de luva pvc 2"""" p/ eletroduto roscável</v>
          </cell>
          <cell r="C909" t="str">
            <v>UN</v>
          </cell>
          <cell r="D909">
            <v>3.6674000000000002</v>
          </cell>
        </row>
        <row r="910">
          <cell r="A910" t="str">
            <v>001.17.02420</v>
          </cell>
          <cell r="B910" t="str">
            <v>Fornecimento e instalação de luva pvc 2 1/2"""" p/ eletroduto roscável</v>
          </cell>
          <cell r="C910" t="str">
            <v>UN</v>
          </cell>
          <cell r="D910">
            <v>7.5311000000000003</v>
          </cell>
        </row>
        <row r="911">
          <cell r="A911" t="str">
            <v>001.17.02440</v>
          </cell>
          <cell r="B911" t="str">
            <v>Fornecimento e instalação de luva pvc 3"""" p/ eletroduto roscável</v>
          </cell>
          <cell r="C911" t="str">
            <v>UN</v>
          </cell>
          <cell r="D911">
            <v>7.8628999999999998</v>
          </cell>
        </row>
        <row r="912">
          <cell r="A912" t="str">
            <v>001.17.02460</v>
          </cell>
          <cell r="B912" t="str">
            <v>Fornecimento e instalação de luva pvc 4"""" p/ eletroduto roscável</v>
          </cell>
          <cell r="C912" t="str">
            <v>UN</v>
          </cell>
          <cell r="D912">
            <v>15.304500000000001</v>
          </cell>
        </row>
        <row r="913">
          <cell r="A913" t="str">
            <v>001.17.02480</v>
          </cell>
          <cell r="B913" t="str">
            <v>Fornecimento e instalação de braçadeira 3/4"""" p/ eletroduto</v>
          </cell>
          <cell r="C913" t="str">
            <v>UN</v>
          </cell>
          <cell r="D913">
            <v>1.5936999999999999</v>
          </cell>
        </row>
        <row r="914">
          <cell r="A914" t="str">
            <v>001.17.02500</v>
          </cell>
          <cell r="B914" t="str">
            <v>Fornecimento e instalação de braçadeira 1"""" p/ eletroduto</v>
          </cell>
          <cell r="C914" t="str">
            <v>UN</v>
          </cell>
          <cell r="D914">
            <v>2.0853000000000002</v>
          </cell>
        </row>
        <row r="915">
          <cell r="A915" t="str">
            <v>001.17.02520</v>
          </cell>
          <cell r="B915" t="str">
            <v>Fornecimento e instalação de braçadeira 1/2"""" p/ eletroduto</v>
          </cell>
          <cell r="C915" t="str">
            <v>UN</v>
          </cell>
          <cell r="D915">
            <v>1.1236999999999999</v>
          </cell>
        </row>
        <row r="916">
          <cell r="A916" t="str">
            <v>001.17.02540</v>
          </cell>
          <cell r="B916" t="str">
            <v>Fornecimento e instalação de braçadeira 2"""" p/ eletroduto</v>
          </cell>
          <cell r="C916" t="str">
            <v>UN</v>
          </cell>
          <cell r="D916">
            <v>2.2974000000000001</v>
          </cell>
        </row>
        <row r="917">
          <cell r="A917" t="str">
            <v>001.17.02560</v>
          </cell>
          <cell r="B917" t="str">
            <v>Fornecimento e instalação de braçadeira p/ eletroduto tipo unha de pvc, c/01 parafuso de d=25 mm (3/4"""")</v>
          </cell>
          <cell r="C917" t="str">
            <v>UN</v>
          </cell>
          <cell r="D917">
            <v>1.4237</v>
          </cell>
        </row>
        <row r="918">
          <cell r="A918" t="str">
            <v>001.17.02580</v>
          </cell>
          <cell r="B918" t="str">
            <v>Fornecimento e instalação de curva de ferro galvanizado de 135º diâm. 4""""</v>
          </cell>
          <cell r="C918" t="str">
            <v>UN</v>
          </cell>
          <cell r="D918">
            <v>82.295900000000003</v>
          </cell>
        </row>
        <row r="919">
          <cell r="A919" t="str">
            <v>001.17.02600</v>
          </cell>
          <cell r="B919" t="str">
            <v>Fornecimento e instalação de curva de ferro galvanizado de 135º diâm. 3""""</v>
          </cell>
          <cell r="C919" t="str">
            <v>UN</v>
          </cell>
          <cell r="D919">
            <v>47.335099999999997</v>
          </cell>
        </row>
        <row r="920">
          <cell r="A920" t="str">
            <v>001.17.02620</v>
          </cell>
          <cell r="B920" t="str">
            <v>Fornecimento e instalação de curva de ferro galvanizado de 135º diâm. 2 1/2""""</v>
          </cell>
          <cell r="C920" t="str">
            <v>UN</v>
          </cell>
          <cell r="D920">
            <v>35.726599999999998</v>
          </cell>
        </row>
        <row r="921">
          <cell r="A921" t="str">
            <v>001.17.02640</v>
          </cell>
          <cell r="B921" t="str">
            <v>Fornecimento e instalação de curva de ferro galvanizado de 135º diâm. 2""""</v>
          </cell>
          <cell r="C921" t="str">
            <v>UN</v>
          </cell>
          <cell r="D921">
            <v>23.161300000000001</v>
          </cell>
        </row>
        <row r="922">
          <cell r="A922" t="str">
            <v>001.17.02660</v>
          </cell>
          <cell r="B922" t="str">
            <v>Fornecimento e instalação de curva de ferro galvanizado de 135º diâm. 1 1/2""""</v>
          </cell>
          <cell r="C922" t="str">
            <v>UN</v>
          </cell>
          <cell r="D922">
            <v>15.5829</v>
          </cell>
        </row>
        <row r="923">
          <cell r="A923" t="str">
            <v>001.17.02680</v>
          </cell>
          <cell r="B923" t="str">
            <v>Fornecimento e instalação de curva de ferro galvanizado de 135º diâm. 1 1/4'</v>
          </cell>
          <cell r="C923" t="str">
            <v>UN</v>
          </cell>
          <cell r="D923">
            <v>8.7911000000000001</v>
          </cell>
        </row>
        <row r="924">
          <cell r="A924" t="str">
            <v>001.17.02700</v>
          </cell>
          <cell r="B924" t="str">
            <v>Fornecimento e instalação de curva de ferro galvanizado de 135º diâm. 1""""</v>
          </cell>
          <cell r="C924" t="str">
            <v>UN</v>
          </cell>
          <cell r="D924">
            <v>5.2630999999999997</v>
          </cell>
        </row>
        <row r="925">
          <cell r="A925" t="str">
            <v>001.17.02720</v>
          </cell>
          <cell r="B925" t="str">
            <v>Fornecimento e instalação de curva de ferro galvanizado de 135º diâm. 3/4'</v>
          </cell>
          <cell r="C925" t="str">
            <v>UN</v>
          </cell>
          <cell r="D925">
            <v>3.3908</v>
          </cell>
        </row>
        <row r="926">
          <cell r="A926" t="str">
            <v>001.17.02740</v>
          </cell>
          <cell r="B926" t="str">
            <v>Fornecimento e instalação de curva de ferro galvanizado de 90º diâm. 3""""</v>
          </cell>
          <cell r="C926" t="str">
            <v>UN</v>
          </cell>
          <cell r="D926">
            <v>48.845100000000002</v>
          </cell>
        </row>
        <row r="927">
          <cell r="A927" t="str">
            <v>001.17.02760</v>
          </cell>
          <cell r="B927" t="str">
            <v>Fornecimento e instalação de curva de ferro galvanizado de 90º diâm. 2 1/2""""</v>
          </cell>
          <cell r="C927" t="str">
            <v>UN</v>
          </cell>
          <cell r="D927">
            <v>32.026600000000002</v>
          </cell>
        </row>
        <row r="928">
          <cell r="A928" t="str">
            <v>001.17.02780</v>
          </cell>
          <cell r="B928" t="str">
            <v>Fornecimento e instalação de curva de ferro galvanizado de 90º diâm. 2""""</v>
          </cell>
          <cell r="C928" t="str">
            <v>UN</v>
          </cell>
          <cell r="D928">
            <v>18.261299999999999</v>
          </cell>
        </row>
        <row r="929">
          <cell r="A929" t="str">
            <v>001.17.02800</v>
          </cell>
          <cell r="B929" t="str">
            <v>Fornecimento e instalação de curva de ferro galvanizado de 90º diâm. 1 1/2""""</v>
          </cell>
          <cell r="C929" t="str">
            <v>UN</v>
          </cell>
          <cell r="D929">
            <v>9.9229000000000003</v>
          </cell>
        </row>
        <row r="930">
          <cell r="A930" t="str">
            <v>001.17.02820</v>
          </cell>
          <cell r="B930" t="str">
            <v>Fornecimento e instalação de curva de ferro galvanizado de 90º diâm. 1 1/4""""</v>
          </cell>
          <cell r="C930" t="str">
            <v>UN</v>
          </cell>
          <cell r="D930">
            <v>7.7911000000000001</v>
          </cell>
        </row>
        <row r="931">
          <cell r="A931" t="str">
            <v>001.17.02840</v>
          </cell>
          <cell r="B931" t="str">
            <v>Fornecimento e instalação de curva de ferro galvanizado de 90º diâm. 1""""</v>
          </cell>
          <cell r="C931" t="str">
            <v>UN</v>
          </cell>
          <cell r="D931">
            <v>3.7330999999999999</v>
          </cell>
        </row>
        <row r="932">
          <cell r="A932" t="str">
            <v>001.17.02860</v>
          </cell>
          <cell r="B932" t="str">
            <v>Fornecimento e instalação de curva de ferro galvanizado de 90º diâm. 3/4""""</v>
          </cell>
          <cell r="C932" t="str">
            <v>UN</v>
          </cell>
          <cell r="D932">
            <v>2.8408000000000002</v>
          </cell>
        </row>
        <row r="933">
          <cell r="A933" t="str">
            <v>001.17.02880</v>
          </cell>
          <cell r="B933" t="str">
            <v>Fornecimento e instalação de curva de ferro galvanizado de 90º diâm. 1/2""""</v>
          </cell>
          <cell r="C933" t="str">
            <v>UN</v>
          </cell>
          <cell r="D933">
            <v>2.3736999999999999</v>
          </cell>
        </row>
        <row r="934">
          <cell r="A934" t="str">
            <v>001.17.02900</v>
          </cell>
          <cell r="B934" t="str">
            <v>Fornecimento  e instalação de bujão de ferro galvanizado diâm 3""""</v>
          </cell>
          <cell r="C934" t="str">
            <v>UN</v>
          </cell>
          <cell r="D934">
            <v>19.371099999999998</v>
          </cell>
        </row>
        <row r="935">
          <cell r="A935" t="str">
            <v>001.17.02920</v>
          </cell>
          <cell r="B935" t="str">
            <v>Fornecimento  e instalação de bujão de ferro galvanizado diâm 4""""</v>
          </cell>
          <cell r="C935" t="str">
            <v>PC</v>
          </cell>
          <cell r="D935">
            <v>14.9945</v>
          </cell>
        </row>
        <row r="936">
          <cell r="A936" t="str">
            <v>001.17.02940</v>
          </cell>
          <cell r="B936" t="str">
            <v>Fornecimento e instalação de luva de ferro galvanizado  1/2""""</v>
          </cell>
          <cell r="C936" t="str">
            <v>UN</v>
          </cell>
          <cell r="D936">
            <v>1.1006</v>
          </cell>
        </row>
        <row r="937">
          <cell r="A937" t="str">
            <v>001.17.02960</v>
          </cell>
          <cell r="B937" t="str">
            <v>Fornecimento e instalação de luva de ferro galvanizado  3/4""""</v>
          </cell>
          <cell r="C937" t="str">
            <v>UN</v>
          </cell>
          <cell r="D937">
            <v>1.3318000000000001</v>
          </cell>
        </row>
        <row r="938">
          <cell r="A938" t="str">
            <v>001.17.02980</v>
          </cell>
          <cell r="B938" t="str">
            <v>Fornecimento e instalação de luva de ferro galvanizado  1""""</v>
          </cell>
          <cell r="C938" t="str">
            <v>UN</v>
          </cell>
          <cell r="D938">
            <v>2.4237000000000002</v>
          </cell>
        </row>
        <row r="939">
          <cell r="A939" t="str">
            <v>001.17.03000</v>
          </cell>
          <cell r="B939" t="str">
            <v>Fornecimento e instalação de luva de ferro galvanizado  1 1/4""""</v>
          </cell>
          <cell r="C939" t="str">
            <v>UN</v>
          </cell>
          <cell r="D939">
            <v>2.5436999999999999</v>
          </cell>
        </row>
        <row r="940">
          <cell r="A940" t="str">
            <v>001.17.03020</v>
          </cell>
          <cell r="B940" t="str">
            <v>Fornecimento e instalação de luva de ferro galvanizado  1 1/2</v>
          </cell>
          <cell r="C940" t="str">
            <v>UN</v>
          </cell>
          <cell r="D940">
            <v>3.1753</v>
          </cell>
        </row>
        <row r="941">
          <cell r="A941" t="str">
            <v>001.17.03040</v>
          </cell>
          <cell r="B941" t="str">
            <v>Fornecimento e instalação de luva de ferro galvanizado  2""""</v>
          </cell>
          <cell r="C941" t="str">
            <v>UN</v>
          </cell>
          <cell r="D941">
            <v>4.1574</v>
          </cell>
        </row>
        <row r="942">
          <cell r="A942" t="str">
            <v>001.17.03060</v>
          </cell>
          <cell r="B942" t="str">
            <v>Fornecimento e instalação de luva de ferro galvanizado  2 1/2""""</v>
          </cell>
          <cell r="C942" t="str">
            <v>UN</v>
          </cell>
          <cell r="D942">
            <v>7.9511000000000003</v>
          </cell>
        </row>
        <row r="943">
          <cell r="A943" t="str">
            <v>001.17.03080</v>
          </cell>
          <cell r="B943" t="str">
            <v>Fornecimento e instalação de luva de ferro galvanizado  3""""</v>
          </cell>
          <cell r="C943" t="str">
            <v>UN</v>
          </cell>
          <cell r="D943">
            <v>9.1328999999999994</v>
          </cell>
        </row>
        <row r="944">
          <cell r="A944" t="str">
            <v>001.17.03100</v>
          </cell>
          <cell r="B944" t="str">
            <v>Fornecimento e instalação de luva de ferro galvanizado  4""""</v>
          </cell>
          <cell r="C944" t="str">
            <v>UN</v>
          </cell>
          <cell r="D944">
            <v>11.984500000000001</v>
          </cell>
        </row>
        <row r="945">
          <cell r="A945" t="str">
            <v>001.17.03120</v>
          </cell>
          <cell r="B945" t="str">
            <v>Fornecimento e instalação de condulete de alumínio tipo universal a b e 1/2""""</v>
          </cell>
          <cell r="C945" t="str">
            <v>UN</v>
          </cell>
          <cell r="D945">
            <v>7.8429000000000002</v>
          </cell>
        </row>
        <row r="946">
          <cell r="A946" t="str">
            <v>001.17.03140</v>
          </cell>
          <cell r="B946" t="str">
            <v>Fornecimento e instalação de condulete de alumínio tipo universal a b e 3/4""""</v>
          </cell>
          <cell r="C946" t="str">
            <v>UN</v>
          </cell>
          <cell r="D946">
            <v>7.8429000000000002</v>
          </cell>
        </row>
        <row r="947">
          <cell r="A947" t="str">
            <v>001.17.03160</v>
          </cell>
          <cell r="B947" t="str">
            <v>Fornecimento e instalação de condulete de alumínio tipo universal a b e 1""""</v>
          </cell>
          <cell r="C947" t="str">
            <v>UN</v>
          </cell>
          <cell r="D947">
            <v>10.5345</v>
          </cell>
        </row>
        <row r="948">
          <cell r="A948" t="str">
            <v>001.17.03180</v>
          </cell>
          <cell r="B948" t="str">
            <v>Fornecimento e instalação de condulete de alumínio tipo universal a b e 1 1/4""""</v>
          </cell>
          <cell r="C948" t="str">
            <v>UN</v>
          </cell>
          <cell r="D948">
            <v>16.994499999999999</v>
          </cell>
        </row>
        <row r="949">
          <cell r="A949" t="str">
            <v>001.17.03200</v>
          </cell>
          <cell r="B949" t="str">
            <v>Fornecimento e instalação de condulete de alumínio tipo universal a b e 1 1/2""""</v>
          </cell>
          <cell r="C949" t="str">
            <v>UN</v>
          </cell>
          <cell r="D949">
            <v>24.618400000000001</v>
          </cell>
        </row>
        <row r="950">
          <cell r="A950" t="str">
            <v>001.17.03220</v>
          </cell>
          <cell r="B950" t="str">
            <v>Fornecimento e instalação de condulete de alumínio tipo universal a b e 2""""</v>
          </cell>
          <cell r="C950" t="str">
            <v>UN</v>
          </cell>
          <cell r="D950">
            <v>31.6921</v>
          </cell>
        </row>
        <row r="951">
          <cell r="A951" t="str">
            <v>001.17.03240</v>
          </cell>
          <cell r="B951" t="str">
            <v>Fornecimento e instalação de condulete de alumínio tipo universal a b e 2 1/2""""</v>
          </cell>
          <cell r="C951" t="str">
            <v>UN</v>
          </cell>
          <cell r="D951">
            <v>53.7956</v>
          </cell>
        </row>
        <row r="952">
          <cell r="A952" t="str">
            <v>001.17.03260</v>
          </cell>
          <cell r="B952" t="str">
            <v>Fornecimento e instalação de condulete de alumínio tipo universal a b e 3""""</v>
          </cell>
          <cell r="C952" t="str">
            <v>UN</v>
          </cell>
          <cell r="D952">
            <v>95.529300000000006</v>
          </cell>
        </row>
        <row r="953">
          <cell r="A953" t="str">
            <v>001.17.03280</v>
          </cell>
          <cell r="B953" t="str">
            <v>Fornecimento e instalação de condulete de alumínio tipo universal c lr ll lb 1/2""""</v>
          </cell>
          <cell r="C953" t="str">
            <v>UN</v>
          </cell>
          <cell r="D953">
            <v>8.0129000000000001</v>
          </cell>
        </row>
        <row r="954">
          <cell r="A954" t="str">
            <v>001.17.03300</v>
          </cell>
          <cell r="B954" t="str">
            <v>Fornecimento e instalação de condulete de alumínio tipo universal c lr ll lb 3/4""""</v>
          </cell>
          <cell r="C954" t="str">
            <v>UN</v>
          </cell>
          <cell r="D954">
            <v>6.7229000000000001</v>
          </cell>
        </row>
        <row r="955">
          <cell r="A955" t="str">
            <v>001.17.03320</v>
          </cell>
          <cell r="B955" t="str">
            <v>Fornecimento e instalação de condulete de alumínio tipo universal c lr ll lb 1""""</v>
          </cell>
          <cell r="C955" t="str">
            <v>UN</v>
          </cell>
          <cell r="D955">
            <v>7.2744999999999997</v>
          </cell>
        </row>
        <row r="956">
          <cell r="A956" t="str">
            <v>001.17.03340</v>
          </cell>
          <cell r="B956" t="str">
            <v>Fornecimento e instalação de condulete de alumínio tipo universal c lr ll lb 1 1/4""""</v>
          </cell>
          <cell r="C956" t="str">
            <v>UN</v>
          </cell>
          <cell r="D956">
            <v>16.964500000000001</v>
          </cell>
        </row>
        <row r="957">
          <cell r="A957" t="str">
            <v>001.17.03360</v>
          </cell>
          <cell r="B957" t="str">
            <v>Fornecimento e instalação de condulete de alumínio tipo universal c lr ll lb 1 1/2""""</v>
          </cell>
          <cell r="C957" t="str">
            <v>UN</v>
          </cell>
          <cell r="D957">
            <v>26.118400000000001</v>
          </cell>
        </row>
        <row r="958">
          <cell r="A958" t="str">
            <v>001.17.03380</v>
          </cell>
          <cell r="B958" t="str">
            <v>Fornecimento e instalação de condulete de alumínio tipo universal c lr ll lb 2""""</v>
          </cell>
          <cell r="C958" t="str">
            <v>UN</v>
          </cell>
          <cell r="D958">
            <v>35.202100000000002</v>
          </cell>
        </row>
        <row r="959">
          <cell r="A959" t="str">
            <v>001.17.03400</v>
          </cell>
          <cell r="B959" t="str">
            <v>Fornecimento e instalação de condulete de alunínio tipo universal c lr ll lb 2 1/2""""</v>
          </cell>
          <cell r="C959" t="str">
            <v>UN</v>
          </cell>
          <cell r="D959">
            <v>54.0456</v>
          </cell>
        </row>
        <row r="960">
          <cell r="A960" t="str">
            <v>001.17.03420</v>
          </cell>
          <cell r="B960" t="str">
            <v>Fornecimento e instalação de condulete de alumínio tipo universal c lr ll lb 3""""</v>
          </cell>
          <cell r="C960" t="str">
            <v>UN</v>
          </cell>
          <cell r="D960">
            <v>95.529300000000006</v>
          </cell>
        </row>
        <row r="961">
          <cell r="A961" t="str">
            <v>001.17.03440</v>
          </cell>
          <cell r="B961" t="str">
            <v>Fornecimento e instalação de condulete de alumínio tipo universal lbr lbl tr tl 1/2""""</v>
          </cell>
          <cell r="C961" t="str">
            <v>UN</v>
          </cell>
          <cell r="D961">
            <v>8.4129000000000005</v>
          </cell>
        </row>
        <row r="962">
          <cell r="A962" t="str">
            <v>001.17.03460</v>
          </cell>
          <cell r="B962" t="str">
            <v>Fornecimento e instalação de condulete de alumínio tipo universal lbr lbl tr tl 3/4""""</v>
          </cell>
          <cell r="C962" t="str">
            <v>UN</v>
          </cell>
          <cell r="D962">
            <v>8.4129000000000005</v>
          </cell>
        </row>
        <row r="963">
          <cell r="A963" t="str">
            <v>001.17.03480</v>
          </cell>
          <cell r="B963" t="str">
            <v>Fornecimento e instalação de condulete de alumínio tipo universal lbr lbl tr tl 1""""</v>
          </cell>
          <cell r="C963" t="str">
            <v>UN</v>
          </cell>
          <cell r="D963">
            <v>11.634499999999999</v>
          </cell>
        </row>
        <row r="964">
          <cell r="A964" t="str">
            <v>001.17.03500</v>
          </cell>
          <cell r="B964" t="str">
            <v>Fornecimento e instalação de condulete de alumínio tipo universal lbr lbl tr tl 1 1/4""""</v>
          </cell>
          <cell r="C964" t="str">
            <v>UN</v>
          </cell>
          <cell r="D964">
            <v>18.634499999999999</v>
          </cell>
        </row>
        <row r="965">
          <cell r="A965" t="str">
            <v>001.17.03520</v>
          </cell>
          <cell r="B965" t="str">
            <v>Fornecimento e instalação de condulete de alumínio tipo universal lbr lbl tr tl 1 1/2""""</v>
          </cell>
          <cell r="C965" t="str">
            <v>UN</v>
          </cell>
          <cell r="D965">
            <v>26.628399999999999</v>
          </cell>
        </row>
        <row r="966">
          <cell r="A966" t="str">
            <v>001.17.03540</v>
          </cell>
          <cell r="B966" t="str">
            <v>Fornecimento e instalação de condulete de alumínio tipo universal lbr lbl tr tl 2""""</v>
          </cell>
          <cell r="C966" t="str">
            <v>UN</v>
          </cell>
          <cell r="D966">
            <v>36.412100000000002</v>
          </cell>
        </row>
        <row r="967">
          <cell r="A967" t="str">
            <v>001.17.03560</v>
          </cell>
          <cell r="B967" t="str">
            <v>Fornecimento e instalação de condulete de alumínio tipo universal lbr lbl tr tl 2 1/2""""</v>
          </cell>
          <cell r="C967" t="str">
            <v>UN</v>
          </cell>
          <cell r="D967">
            <v>57.395600000000002</v>
          </cell>
        </row>
        <row r="968">
          <cell r="A968" t="str">
            <v>001.17.03580</v>
          </cell>
          <cell r="B968" t="str">
            <v>Fornecimento e instalação de condulete de alumínio tipo universal lbr lbl tr tl 3""""</v>
          </cell>
          <cell r="C968" t="str">
            <v>UN</v>
          </cell>
          <cell r="D968">
            <v>69.369299999999996</v>
          </cell>
        </row>
        <row r="969">
          <cell r="A969" t="str">
            <v>001.17.03600</v>
          </cell>
          <cell r="B969" t="str">
            <v>Fornecimento e instalação de caixa metálica com tampa parafusada de 20.00x20.00x10.00 cm</v>
          </cell>
          <cell r="C969" t="str">
            <v>UN</v>
          </cell>
          <cell r="D969">
            <v>24.665900000000001</v>
          </cell>
        </row>
        <row r="970">
          <cell r="A970" t="str">
            <v>001.17.03620</v>
          </cell>
          <cell r="B970" t="str">
            <v>Fornecimento e instalação de caixa metálica com tampa parafusada de 25.00x25.00x12.00 cm</v>
          </cell>
          <cell r="C970" t="str">
            <v>UN</v>
          </cell>
          <cell r="D970">
            <v>23.607700000000001</v>
          </cell>
        </row>
        <row r="971">
          <cell r="A971" t="str">
            <v>001.17.03640</v>
          </cell>
          <cell r="B971" t="str">
            <v>Fornecimento e instalação de caixa metálica com tampa parafusada 30.00x30.00x15.00 cm</v>
          </cell>
          <cell r="C971" t="str">
            <v>UN</v>
          </cell>
          <cell r="D971">
            <v>41.005099999999999</v>
          </cell>
        </row>
        <row r="972">
          <cell r="A972" t="str">
            <v>001.17.03660</v>
          </cell>
          <cell r="B972" t="str">
            <v>Fornecimento e instalação de caixa metálica com tampa parafusada 40.00x40.00x15.00 cm</v>
          </cell>
          <cell r="C972" t="str">
            <v>UN</v>
          </cell>
          <cell r="D972">
            <v>61.6633</v>
          </cell>
        </row>
        <row r="973">
          <cell r="A973" t="str">
            <v>001.17.03680</v>
          </cell>
          <cell r="B973" t="str">
            <v>Fornecimento e instalação de caixa metálica com tampa parafusada 50.00x50.00x15.00 cm</v>
          </cell>
          <cell r="C973" t="str">
            <v>UN</v>
          </cell>
          <cell r="D973">
            <v>77.553299999999993</v>
          </cell>
        </row>
        <row r="974">
          <cell r="A974" t="str">
            <v>001.17.03700</v>
          </cell>
          <cell r="B974" t="str">
            <v>Fornecimento e instalação de  rolo de fita isolante plástica, de 20.00 m</v>
          </cell>
          <cell r="C974" t="str">
            <v>UN</v>
          </cell>
          <cell r="D974">
            <v>13.7866</v>
          </cell>
        </row>
        <row r="975">
          <cell r="A975" t="str">
            <v>001.17.03720</v>
          </cell>
          <cell r="B975" t="str">
            <v>Fornecimento e instalação de  rolo de fita isolante plástica, de 10.00 m</v>
          </cell>
          <cell r="C975" t="str">
            <v>UN</v>
          </cell>
          <cell r="D975">
            <v>12.1966</v>
          </cell>
        </row>
        <row r="976">
          <cell r="A976" t="str">
            <v>001.17.03740</v>
          </cell>
          <cell r="B976" t="str">
            <v>Fornecimento e instalação de  rolo de fita isolante plástica, de 05.00 m</v>
          </cell>
          <cell r="C976" t="str">
            <v>UN</v>
          </cell>
          <cell r="D976">
            <v>6.7183999999999999</v>
          </cell>
        </row>
        <row r="977">
          <cell r="A977" t="str">
            <v>001.17.03760</v>
          </cell>
          <cell r="B977" t="str">
            <v>Fornecimento e instalação de rolo de fita isolante de alta fusão, de 10.00 m</v>
          </cell>
          <cell r="C977" t="str">
            <v>UN</v>
          </cell>
          <cell r="D977">
            <v>19.526599999999998</v>
          </cell>
        </row>
        <row r="978">
          <cell r="A978" t="str">
            <v>001.17.03800</v>
          </cell>
          <cell r="B978" t="str">
            <v>Fornecimento e instalação de quadro metálico com fundo de madeira com maçaneta e fechadura de 100.00 x 100.00 x 15.00 cm</v>
          </cell>
          <cell r="C978" t="str">
            <v>UN</v>
          </cell>
          <cell r="D978">
            <v>179.25659999999999</v>
          </cell>
        </row>
        <row r="979">
          <cell r="A979" t="str">
            <v>001.17.03820</v>
          </cell>
          <cell r="B979" t="str">
            <v>Fornecimento e instalação de quadro metálico com fundo de madeira com maçaneta e fechadura de 90.00 x 90.00 x 15.00 cm</v>
          </cell>
          <cell r="C979" t="str">
            <v>UN</v>
          </cell>
          <cell r="D979">
            <v>157.5566</v>
          </cell>
        </row>
        <row r="980">
          <cell r="A980" t="str">
            <v>001.17.03840</v>
          </cell>
          <cell r="B980" t="str">
            <v>Fornecimento e instalação de quadro metálico com fundo de madeira com maçaneta e fechadura de 60.00 x 60.00 x 15.00 cm</v>
          </cell>
          <cell r="C980" t="str">
            <v>UN</v>
          </cell>
          <cell r="D980">
            <v>111.6384</v>
          </cell>
        </row>
        <row r="981">
          <cell r="A981" t="str">
            <v>001.17.03860</v>
          </cell>
          <cell r="B981" t="str">
            <v>Fornecimento e instalação de quadro de distribuição com porta sem disjuntores e sem barramento até 06 circuitos</v>
          </cell>
          <cell r="C981" t="str">
            <v>UN</v>
          </cell>
          <cell r="D981">
            <v>30.973299999999998</v>
          </cell>
        </row>
        <row r="982">
          <cell r="A982" t="str">
            <v>001.17.03880</v>
          </cell>
          <cell r="B982" t="str">
            <v>Fornecimento e instalação de quadro de distribuição com porta sem disjuntores e sem barramento de 07 a 10 circuitos</v>
          </cell>
          <cell r="C982" t="str">
            <v>UN</v>
          </cell>
          <cell r="D982">
            <v>37.423299999999998</v>
          </cell>
        </row>
        <row r="983">
          <cell r="A983" t="str">
            <v>001.17.03900</v>
          </cell>
          <cell r="B983" t="str">
            <v>Fornecimento e instalação de quadro de distribuição com porta sem disjuntores e sem barramento de 11 a 15 circuitos</v>
          </cell>
          <cell r="C983" t="str">
            <v>UN</v>
          </cell>
          <cell r="D983">
            <v>105.5917</v>
          </cell>
        </row>
        <row r="984">
          <cell r="A984" t="str">
            <v>001.17.03920</v>
          </cell>
          <cell r="B984" t="str">
            <v>Fornecimento e instalação de quadro de distribuição com porta sem disjuntores e sem barramento de 16 a 20 circuitos</v>
          </cell>
          <cell r="C984" t="str">
            <v>UN</v>
          </cell>
          <cell r="D984">
            <v>95.491699999999994</v>
          </cell>
        </row>
        <row r="985">
          <cell r="A985" t="str">
            <v>001.17.03940</v>
          </cell>
          <cell r="B985" t="str">
            <v>Fornecimento e instalação de quadro de distribuição com porta sem disjuntores e sem barramento até 03 circuitos, de sobrepor</v>
          </cell>
          <cell r="C985" t="str">
            <v>UN</v>
          </cell>
          <cell r="D985">
            <v>25.473299999999998</v>
          </cell>
        </row>
        <row r="986">
          <cell r="A986" t="str">
            <v>001.17.03960</v>
          </cell>
          <cell r="B986" t="str">
            <v>Fornecimento e instalação de quadro de distribuição com porta sem disjuntores e sem barramento até 06 circuitos, de sobrepor</v>
          </cell>
          <cell r="C986" t="str">
            <v>UN</v>
          </cell>
          <cell r="D986">
            <v>34.773299999999999</v>
          </cell>
        </row>
        <row r="987">
          <cell r="A987" t="str">
            <v>001.17.03980</v>
          </cell>
          <cell r="B987" t="str">
            <v>Fornecimento e instalação de quadro de distribuição com porta com barramento sem previsão para disjuntor geral e sem disjuntores, até 18 circuitos</v>
          </cell>
          <cell r="C987" t="str">
            <v>UN</v>
          </cell>
          <cell r="D987">
            <v>87.709900000000005</v>
          </cell>
        </row>
        <row r="988">
          <cell r="A988" t="str">
            <v>001.17.04000</v>
          </cell>
          <cell r="B988" t="str">
            <v>Fornecimento e instalação de quadro de distribuição com porta com barramento sem previsão para disjuntor geral e sem disjuntores, de 19 a 30  circuitos</v>
          </cell>
          <cell r="C988" t="str">
            <v>UN</v>
          </cell>
          <cell r="D988">
            <v>140.7784</v>
          </cell>
        </row>
        <row r="989">
          <cell r="A989" t="str">
            <v>001.17.04020</v>
          </cell>
          <cell r="B989" t="str">
            <v>Fornecimento e instalação de quadro de distribuição com porta com barramento sem previsão para disjuntor geral e sem disjuntores, de 31 a 42  circuitos</v>
          </cell>
          <cell r="C989" t="str">
            <v>UN</v>
          </cell>
          <cell r="D989">
            <v>150.89660000000001</v>
          </cell>
        </row>
        <row r="990">
          <cell r="A990" t="str">
            <v>001.17.04040</v>
          </cell>
          <cell r="B990" t="str">
            <v>Fornecimento e instalação de quadro de distribuição trifásico c/ barramento, c/ previsão para disjuntor geral, com porta e sem disjuntores até 15 circuitos</v>
          </cell>
          <cell r="C990" t="str">
            <v>UN</v>
          </cell>
          <cell r="D990">
            <v>105.5917</v>
          </cell>
        </row>
        <row r="991">
          <cell r="A991" t="str">
            <v>001.17.04060</v>
          </cell>
          <cell r="B991" t="str">
            <v>Fornecimento e instalação de quadro de distribuição trifásico c/ barramento, c/ previsão para disjuntor geral, com porta e sem disjuntores de 16 a 27 circuitos</v>
          </cell>
          <cell r="C991" t="str">
            <v>UN</v>
          </cell>
          <cell r="D991">
            <v>158.7099</v>
          </cell>
        </row>
        <row r="992">
          <cell r="A992" t="str">
            <v>001.17.04080</v>
          </cell>
          <cell r="B992" t="str">
            <v>Fornecimento e instalação de quadro de distribuição trifásico c/ barramento, c/ previsão para disjuntor geral, com porta e sem disjuntores de 28 a 30  circuitos</v>
          </cell>
          <cell r="C992" t="str">
            <v>UN</v>
          </cell>
          <cell r="D992">
            <v>140.7784</v>
          </cell>
        </row>
        <row r="993">
          <cell r="A993" t="str">
            <v>001.17.04100</v>
          </cell>
          <cell r="B993" t="str">
            <v>Fornecimento e instalação de quadro de distribuição trifásico c/ barramento, c/ previsão para disjuntor geral, com porta e sem disjuntores de 31 a 56  circuitos</v>
          </cell>
          <cell r="C993" t="str">
            <v>UN</v>
          </cell>
          <cell r="D993">
            <v>350.94659999999999</v>
          </cell>
        </row>
        <row r="994">
          <cell r="A994" t="str">
            <v>001.17.04120</v>
          </cell>
          <cell r="B994" t="str">
            <v>Fornecimento e instalação de quadro de distribuição de lógica, metálico com porta e trinco de embutir ou de sobrepor</v>
          </cell>
          <cell r="C994" t="str">
            <v>UN</v>
          </cell>
          <cell r="D994">
            <v>41.973300000000002</v>
          </cell>
        </row>
        <row r="995">
          <cell r="A995" t="str">
            <v>001.17.04140</v>
          </cell>
          <cell r="B995" t="str">
            <v>Fornecimento e instalação de quadro para comando 1,20x0,80x0,35m</v>
          </cell>
          <cell r="C995" t="str">
            <v>UN</v>
          </cell>
          <cell r="D995">
            <v>40.946599999999997</v>
          </cell>
        </row>
        <row r="996">
          <cell r="A996" t="str">
            <v>001.17.04160</v>
          </cell>
          <cell r="B996" t="str">
            <v>Fornecimento e instalação de disjuntor monopolar c/ proteção termomagnética automática da eletromar ou similar de 10amp a 30amp</v>
          </cell>
          <cell r="C996" t="str">
            <v>UN</v>
          </cell>
          <cell r="D996">
            <v>7.6711</v>
          </cell>
        </row>
        <row r="997">
          <cell r="A997" t="str">
            <v>001.17.04180</v>
          </cell>
          <cell r="B997" t="str">
            <v>Fornecimento e instalação de disjuntor monopolar c/ proteção termomagnética automática da eletromar ou similar de 40amp a 50amp</v>
          </cell>
          <cell r="C997" t="str">
            <v>UN</v>
          </cell>
          <cell r="D997">
            <v>9.5710999999999995</v>
          </cell>
        </row>
        <row r="998">
          <cell r="A998" t="str">
            <v>001.17.04200</v>
          </cell>
          <cell r="B998" t="str">
            <v>Fornecimento e instalação de disjuntor monopolar c/ proteção termomagnética automática da eletromar ou similar de 70amp a 100amp</v>
          </cell>
          <cell r="C998" t="str">
            <v>UN</v>
          </cell>
          <cell r="D998">
            <v>16.071100000000001</v>
          </cell>
        </row>
        <row r="999">
          <cell r="A999" t="str">
            <v>001.17.04220</v>
          </cell>
          <cell r="B999" t="str">
            <v>Fornecimento e instalação de disjuntor bipolar c/ proteção termomagnética automática da eletromar ou similar de 10amp a 50amp</v>
          </cell>
          <cell r="C999" t="str">
            <v>UN</v>
          </cell>
          <cell r="D999">
            <v>32.892099999999999</v>
          </cell>
        </row>
        <row r="1000">
          <cell r="A1000" t="str">
            <v>001.17.04240</v>
          </cell>
          <cell r="B1000" t="str">
            <v>Fornecimento e instalação de disjuntor bipolar c/ proteção termomagnética automática da eletromar ou similar de 60amp a 100amp</v>
          </cell>
          <cell r="C1000" t="str">
            <v>UN</v>
          </cell>
          <cell r="D1000">
            <v>44.162100000000002</v>
          </cell>
        </row>
        <row r="1001">
          <cell r="A1001" t="str">
            <v>001.17.04260</v>
          </cell>
          <cell r="B1001" t="str">
            <v>Fornecimento e instalação de disjuntor tripolar c/ proteção termomagnética automática da eletromar ou similar de 30amp a 50amp</v>
          </cell>
          <cell r="C1001" t="str">
            <v>UN</v>
          </cell>
          <cell r="D1001">
            <v>34.613</v>
          </cell>
        </row>
        <row r="1002">
          <cell r="A1002" t="str">
            <v>001.17.04280</v>
          </cell>
          <cell r="B1002" t="str">
            <v>Fornecimento e instalação de disjuntor tripolar c/ proteção termomagnética automática da eletromar ou similar de 60amp a 100amp</v>
          </cell>
          <cell r="C1002" t="str">
            <v>UN</v>
          </cell>
          <cell r="D1002">
            <v>42.713000000000001</v>
          </cell>
        </row>
        <row r="1003">
          <cell r="A1003" t="str">
            <v>001.17.04300</v>
          </cell>
          <cell r="B1003" t="str">
            <v>Fornecimento e instalação de disjuntor tripolar tipo ca-terno magnetico 125-150-175-200-225a da eletromar</v>
          </cell>
          <cell r="C1003" t="str">
            <v>UN</v>
          </cell>
          <cell r="D1003">
            <v>130.47329999999999</v>
          </cell>
        </row>
        <row r="1004">
          <cell r="A1004" t="str">
            <v>001.17.04320</v>
          </cell>
          <cell r="B1004" t="str">
            <v>Fornecimento e instalação de disjuntor tripolar tipo da-termo magnético 250-300-350-400a da eletromar</v>
          </cell>
          <cell r="C1004" t="str">
            <v>UN</v>
          </cell>
          <cell r="D1004">
            <v>1793.9499000000001</v>
          </cell>
        </row>
        <row r="1005">
          <cell r="A1005" t="str">
            <v>001.17.04340</v>
          </cell>
          <cell r="B1005" t="str">
            <v>Fornecimento e instalação de disjuntor termomagnético (diaquick) - siemens monopolar 2a/240v</v>
          </cell>
          <cell r="C1005" t="str">
            <v>UN</v>
          </cell>
          <cell r="D1005">
            <v>26.711099999999998</v>
          </cell>
        </row>
        <row r="1006">
          <cell r="A1006" t="str">
            <v>001.17.04360</v>
          </cell>
          <cell r="B1006" t="str">
            <v>Fornecimento e instalação de disjuntor termomagnético (diaquick) - siemens monofásico 6a/240v</v>
          </cell>
          <cell r="C1006" t="str">
            <v>UN</v>
          </cell>
          <cell r="D1006">
            <v>26.8111</v>
          </cell>
        </row>
        <row r="1007">
          <cell r="A1007" t="str">
            <v>001.17.04380</v>
          </cell>
          <cell r="B1007" t="str">
            <v>Fornecimento e instalação de disjuntor termomagnético (diaquick) - siemens monofásico 25a/240v</v>
          </cell>
          <cell r="C1007" t="str">
            <v>UN</v>
          </cell>
          <cell r="D1007">
            <v>12.5511</v>
          </cell>
        </row>
        <row r="1008">
          <cell r="A1008" t="str">
            <v>001.17.04400</v>
          </cell>
          <cell r="B1008" t="str">
            <v>Fornecimento e instalação de disjuntor termomagnético (diaquick) - siemens monofásico 30a/240v</v>
          </cell>
          <cell r="C1008" t="str">
            <v>UN</v>
          </cell>
          <cell r="D1008">
            <v>9.6710999999999991</v>
          </cell>
        </row>
        <row r="1009">
          <cell r="A1009" t="str">
            <v>001.17.04420</v>
          </cell>
          <cell r="B1009" t="str">
            <v>Fornecimento e instalação de disjuntor termomagnético (diaquik) - tripolar - 30a/240v</v>
          </cell>
          <cell r="C1009" t="str">
            <v>UN</v>
          </cell>
          <cell r="D1009">
            <v>117.18300000000001</v>
          </cell>
        </row>
        <row r="1010">
          <cell r="A1010" t="str">
            <v>001.17.04440</v>
          </cell>
          <cell r="B1010" t="str">
            <v>Fornecimento e instalação de conjunto arstrop com tomada bipolar mais polo terra e disjuntor termomagnético unipolar de até 30a/250v para embutir em caixa metálica de 4"""" x 4"""" x 2""""</v>
          </cell>
          <cell r="C1010" t="str">
            <v>CJ</v>
          </cell>
          <cell r="D1010">
            <v>45.677399999999999</v>
          </cell>
        </row>
        <row r="1011">
          <cell r="A1011" t="str">
            <v>001.17.04460</v>
          </cell>
          <cell r="B1011" t="str">
            <v>Fornecimento e instalação de disjuntor tripolar a pequeno(reduzido) volume de óleo, com dispositivo de abertura mecanico e eletrônicamente livre, uso interno, tensão nominal 13,8 kv, corrente nominal (mínima) - 350 a,  potência interrupção simétrica (mí</v>
          </cell>
          <cell r="C1011" t="str">
            <v>UN</v>
          </cell>
          <cell r="D1011">
            <v>51.183199999999999</v>
          </cell>
        </row>
        <row r="1012">
          <cell r="A1012" t="str">
            <v>001.17.04480</v>
          </cell>
          <cell r="B1012" t="str">
            <v>Fornecimento e instalação de tomada de corrente de sobrepor """"conjunto arstop"""" com disjuntor bipolar de 20a/250v e tomada 2p+t em caixa de 10 x 10 x 5 cm</v>
          </cell>
          <cell r="C1012" t="str">
            <v>CJ</v>
          </cell>
          <cell r="D1012">
            <v>45.677399999999999</v>
          </cell>
        </row>
        <row r="1013">
          <cell r="A1013" t="str">
            <v>001.17.04500</v>
          </cell>
          <cell r="B1013" t="str">
            <v>Fornecimento e instalação de tomada tipo universal de 10a/250v com espelho para embutir com caixa metalica 4""""x2""""</v>
          </cell>
          <cell r="C1013" t="str">
            <v>CJ</v>
          </cell>
          <cell r="D1013">
            <v>7.2251000000000003</v>
          </cell>
        </row>
        <row r="1014">
          <cell r="A1014" t="str">
            <v>001.17.04520</v>
          </cell>
          <cell r="B1014" t="str">
            <v>Fornecimento e instalação de tomada tipo universal de 10a/250v com espelho para embutir sem caixa metalica 4""""x2""""</v>
          </cell>
          <cell r="C1014" t="str">
            <v>UN</v>
          </cell>
          <cell r="D1014">
            <v>3.1496</v>
          </cell>
        </row>
        <row r="1015">
          <cell r="A1015" t="str">
            <v>001.17.04540</v>
          </cell>
          <cell r="B1015" t="str">
            <v>Fornecimento e instalação de tomada de força tipo universal bipolar c/ polo terra p/20a/250v com espelho para embutir com caixa metalica 4""""x2""""</v>
          </cell>
          <cell r="C1015" t="str">
            <v>CJ</v>
          </cell>
          <cell r="D1015">
            <v>10.1541</v>
          </cell>
        </row>
        <row r="1016">
          <cell r="A1016" t="str">
            <v>001.17.04560</v>
          </cell>
          <cell r="B1016" t="str">
            <v>Fornecimento e instalação de tomada de força tipo universal bipolar c/ polo terra p/20a/250v com espelho para embutir sem caixa metalica 4""""x2""""</v>
          </cell>
          <cell r="C1016" t="str">
            <v>UN</v>
          </cell>
          <cell r="D1016">
            <v>8.1186000000000007</v>
          </cell>
        </row>
        <row r="1017">
          <cell r="A1017" t="str">
            <v>001.17.04580</v>
          </cell>
          <cell r="B1017" t="str">
            <v>Fornecimento e instalação de tomada de força tripolar c/ polo terra para 30a/380v c/ espelho para embutir com caixa metálica 4""""x2""""</v>
          </cell>
          <cell r="C1017" t="str">
            <v>CJ</v>
          </cell>
          <cell r="D1017">
            <v>10.5229</v>
          </cell>
        </row>
        <row r="1018">
          <cell r="A1018" t="str">
            <v>001.17.04600</v>
          </cell>
          <cell r="B1018" t="str">
            <v>Fornecimento e instalação de tomada de força tripolar c/ polo terra para 30a/380v c/ espelho para embutir sem caixa metálica 4""""x2""""</v>
          </cell>
          <cell r="C1018" t="str">
            <v>UN</v>
          </cell>
          <cell r="D1018">
            <v>8.4876000000000005</v>
          </cell>
        </row>
        <row r="1019">
          <cell r="A1019" t="str">
            <v>001.17.04620</v>
          </cell>
          <cell r="B1019" t="str">
            <v>Fornecimento e instalação de tomada de piso com tampa em liga de latão e caixa de ligação em liga de alumínio fundido de 4"""" x 2"""" tipo universal de 10a/250v</v>
          </cell>
          <cell r="C1019" t="str">
            <v>CJ</v>
          </cell>
          <cell r="D1019">
            <v>22.4251</v>
          </cell>
        </row>
        <row r="1020">
          <cell r="A1020" t="str">
            <v>001.17.04640</v>
          </cell>
          <cell r="B1020" t="str">
            <v>Fornecimento e instalação de tomada de piso com tampa em liga de latão e caixa de ligação em liga de alumínio fundido de 4"""" x 2"""" tipo bipolar mais polo terra de 30a/250v</v>
          </cell>
          <cell r="C1020" t="str">
            <v>CJ</v>
          </cell>
          <cell r="D1020">
            <v>25.354099999999999</v>
          </cell>
        </row>
        <row r="1021">
          <cell r="A1021" t="str">
            <v>001.17.04660</v>
          </cell>
          <cell r="B1021" t="str">
            <v>Fornecimento e instalação de tomada de piso com tampa em liga de latão e caixa de ligação em liga de alumínio fundido de 4"""" x 2"""" tipo tripolar mais polo terra de 30/380v</v>
          </cell>
          <cell r="C1021" t="str">
            <v>CJ</v>
          </cell>
          <cell r="D1021">
            <v>25.722899999999999</v>
          </cell>
        </row>
        <row r="1022">
          <cell r="A1022" t="str">
            <v>001.17.04680</v>
          </cell>
          <cell r="B1022" t="str">
            <v>Fornecimento e instalação de tomada para telefone padrão telebrás c/ espelho p/ embutir com caixa metálica 4"""" x 2""""</v>
          </cell>
          <cell r="C1022" t="str">
            <v>CJ</v>
          </cell>
          <cell r="D1022">
            <v>11.572900000000001</v>
          </cell>
        </row>
        <row r="1023">
          <cell r="A1023" t="str">
            <v>001.17.04700</v>
          </cell>
          <cell r="B1023" t="str">
            <v>Fornecimento e instalação de tomada para telefone padrão telebrás c/ espelho p/ embutir sem caixa metálica 4"""" x 2""""</v>
          </cell>
          <cell r="C1023" t="str">
            <v>UN</v>
          </cell>
          <cell r="D1023">
            <v>9.5375999999999994</v>
          </cell>
        </row>
        <row r="1024">
          <cell r="A1024" t="str">
            <v>001.17.04720</v>
          </cell>
          <cell r="B1024" t="str">
            <v>Fornecimento e instalação de tomada para telefone padrão telebrás c/ espelho p/ embutir sem caixa metálica 4"""" x 4""""</v>
          </cell>
          <cell r="C1024" t="str">
            <v>CJ</v>
          </cell>
          <cell r="D1024">
            <v>12.1629</v>
          </cell>
        </row>
        <row r="1025">
          <cell r="A1025" t="str">
            <v>001.17.04740</v>
          </cell>
          <cell r="B1025" t="str">
            <v>Fornecimento e instalação de tomada de piso p/ telefone padrão telebrás c/ espelho e tampa em liga de latão montada em caixa de liga de alumínio 4"""" x 2""""</v>
          </cell>
          <cell r="C1025" t="str">
            <v>CJ</v>
          </cell>
          <cell r="D1025">
            <v>26.7729</v>
          </cell>
        </row>
        <row r="1026">
          <cell r="A1026" t="str">
            <v>001.17.04760</v>
          </cell>
          <cell r="B1026" t="str">
            <v>Fornecimento e instalação de tomada de corrente monofásica c/03 pinos (fase,neutro e terra) de 10a/250v com caixa metalica 4""""x2""""</v>
          </cell>
          <cell r="C1026" t="str">
            <v>UN</v>
          </cell>
          <cell r="D1026">
            <v>10.1541</v>
          </cell>
        </row>
        <row r="1027">
          <cell r="A1027" t="str">
            <v>001.17.04780</v>
          </cell>
          <cell r="B1027" t="str">
            <v>Fornecimento e instalação de tomada de corrente monofásica c/03 pinos (fase,neutro e terra) de 10a/250v sem caixa metalica 4""""x2""""</v>
          </cell>
          <cell r="C1027" t="str">
            <v>UN</v>
          </cell>
          <cell r="D1027">
            <v>8.1186000000000007</v>
          </cell>
        </row>
        <row r="1028">
          <cell r="A1028" t="str">
            <v>001.17.04800</v>
          </cell>
          <cell r="B1028" t="str">
            <v>Fornecimento e instalação de tomada especial para informática 15a/250v com espelho para embutir com caixa metalica 4"""" x 2""""</v>
          </cell>
          <cell r="C1028" t="str">
            <v>UN</v>
          </cell>
          <cell r="D1028">
            <v>9.8728999999999996</v>
          </cell>
        </row>
        <row r="1029">
          <cell r="A1029" t="str">
            <v>001.17.04820</v>
          </cell>
          <cell r="B1029" t="str">
            <v>Fornecimento e instalação de tomada especial para informática 15a/250v com espelho para embutir sem caixa metálica 4"""" x 2""""</v>
          </cell>
          <cell r="C1029" t="str">
            <v>UN</v>
          </cell>
          <cell r="D1029">
            <v>7.8376000000000001</v>
          </cell>
        </row>
        <row r="1030">
          <cell r="A1030" t="str">
            <v>001.17.04840</v>
          </cell>
          <cell r="B1030" t="str">
            <v>Fornecimento e instalação de tomada de corrente para chuveiro elétrico com 02 polos + terra de 20a/250v com caixa metálica 4"""" x 2""""</v>
          </cell>
          <cell r="C1030" t="str">
            <v>CJ</v>
          </cell>
          <cell r="D1030">
            <v>10.1541</v>
          </cell>
        </row>
        <row r="1031">
          <cell r="A1031" t="str">
            <v>001.17.04860</v>
          </cell>
          <cell r="B1031" t="str">
            <v>Fornecimento e instalação de tomada de corrente para chuveiro elétrico com 02 polos + terra de 20a/250v sem caixa metálica 4"""" x 2""""</v>
          </cell>
          <cell r="C1031" t="str">
            <v>UN</v>
          </cell>
          <cell r="D1031">
            <v>8.1186000000000007</v>
          </cell>
        </row>
        <row r="1032">
          <cell r="A1032" t="str">
            <v>001.17.04880</v>
          </cell>
          <cell r="B1032" t="str">
            <v>Fornecimento e insalação de tomada universal tomada tipo universal de 10a/250v de sobrepor</v>
          </cell>
          <cell r="C1032" t="str">
            <v>UN</v>
          </cell>
          <cell r="D1032">
            <v>3.1496</v>
          </cell>
        </row>
        <row r="1033">
          <cell r="A1033" t="str">
            <v>001.17.04900</v>
          </cell>
          <cell r="B1033" t="str">
            <v>Fornecimento e instalação de interruptor e tomada tipo universal de 10a/250v para embutir e com espelho com 01 interruptor e 01 tomada c/caixa metálica 4"""" x  2""""</v>
          </cell>
          <cell r="C1033" t="str">
            <v>CJ</v>
          </cell>
          <cell r="D1033">
            <v>9.6928999999999998</v>
          </cell>
        </row>
        <row r="1034">
          <cell r="A1034" t="str">
            <v>001.17.04920</v>
          </cell>
          <cell r="B1034" t="str">
            <v>Fornecimento e instalação de interruptor e tomada tipo universal de 10a/250v para embutir e com espelho com 01 interruptor e 01 tomada s/caixa metálica 4"""" x  2""""</v>
          </cell>
          <cell r="C1034" t="str">
            <v>CJ</v>
          </cell>
          <cell r="D1034">
            <v>10.8309</v>
          </cell>
        </row>
        <row r="1035">
          <cell r="A1035" t="str">
            <v>001.17.04940</v>
          </cell>
          <cell r="B1035" t="str">
            <v>Fornecimento e instalação de interruptor e tomada tipo universal de 10a/250v para embutir e com espelho com 02 interruptores e 01 tomada c/caixa metálica 4"""" x  2""""</v>
          </cell>
          <cell r="C1035" t="str">
            <v>CJ</v>
          </cell>
          <cell r="D1035">
            <v>16.660900000000002</v>
          </cell>
        </row>
        <row r="1036">
          <cell r="A1036" t="str">
            <v>001.17.04960</v>
          </cell>
          <cell r="B1036" t="str">
            <v>Fornecimento e instalação de interruptor e tomada tipo universal de 10a/250v para embutir e com espelho com 02 interruptores e 01 tomada s/caixa metálica 4"""" x  2""""</v>
          </cell>
          <cell r="C1036" t="str">
            <v>CJ</v>
          </cell>
          <cell r="D1036">
            <v>14.625400000000001</v>
          </cell>
        </row>
        <row r="1037">
          <cell r="A1037" t="str">
            <v>001.17.04980</v>
          </cell>
          <cell r="B1037" t="str">
            <v>Fornecimento e instalação de interruptor de uma tecla simples tipo universal de 10a/250v com espelho para embutir com caixa metálica 4""""x2""""</v>
          </cell>
          <cell r="C1037" t="str">
            <v>CJ</v>
          </cell>
          <cell r="D1037">
            <v>7.6250999999999998</v>
          </cell>
        </row>
        <row r="1038">
          <cell r="A1038" t="str">
            <v>001.17.05000</v>
          </cell>
          <cell r="B1038" t="str">
            <v>Fornecimento e instalação de interruptor de uma tecla simples tipo universal de 10a/250v com espelho para embutir sem caixa metálica 4""""x2""""</v>
          </cell>
          <cell r="C1038" t="str">
            <v>UN</v>
          </cell>
          <cell r="D1038">
            <v>5.5895999999999999</v>
          </cell>
        </row>
        <row r="1039">
          <cell r="A1039" t="str">
            <v>001.17.05020</v>
          </cell>
          <cell r="B1039" t="str">
            <v>Fornecimento e instalação de interruptor 02 teclas simples tipo universal de 10a/250v com espelho para embutir com caixa metalica 4""""x2""""</v>
          </cell>
          <cell r="C1039" t="str">
            <v>CJ</v>
          </cell>
          <cell r="D1039">
            <v>8.8728999999999996</v>
          </cell>
        </row>
        <row r="1040">
          <cell r="A1040" t="str">
            <v>001.17.05040</v>
          </cell>
          <cell r="B1040" t="str">
            <v>Fornecimento e instalação de interruptor 02 teclas simples tipo universal de 10a/250v com espelho para embutir sem caixa metalica 4""""x2""""</v>
          </cell>
          <cell r="C1040" t="str">
            <v>UN</v>
          </cell>
          <cell r="D1040">
            <v>6.8376000000000001</v>
          </cell>
        </row>
        <row r="1041">
          <cell r="A1041" t="str">
            <v>001.17.05060</v>
          </cell>
          <cell r="B1041" t="str">
            <v>Fornecimento e instalação de interruptor 03 teclas simples tipo universal de 10a/250v com espelho para embutir com caixa metálica 4""""x2""""</v>
          </cell>
          <cell r="C1041" t="str">
            <v>CJ</v>
          </cell>
          <cell r="D1041">
            <v>12.610900000000001</v>
          </cell>
        </row>
        <row r="1042">
          <cell r="A1042" t="str">
            <v>001.17.05080</v>
          </cell>
          <cell r="B1042" t="str">
            <v>Fornecimento e instalação de interruptor 03 teclas simples tipo universal de 10a/250v sem espelho para embutir com caixa metálica 4""""x2""""</v>
          </cell>
          <cell r="C1042" t="str">
            <v>UN</v>
          </cell>
          <cell r="D1042">
            <v>13.375400000000001</v>
          </cell>
        </row>
        <row r="1043">
          <cell r="A1043" t="str">
            <v>001.17.05100</v>
          </cell>
          <cell r="B1043" t="str">
            <v>Fornecimento e instalação  de interruptor tipo paralelo (three way) de uma tecla de 10a/250v com espelho para embutir com caixa metálica 4""""x2""""</v>
          </cell>
          <cell r="C1043" t="str">
            <v>CJ</v>
          </cell>
          <cell r="D1043">
            <v>9.3041</v>
          </cell>
        </row>
        <row r="1044">
          <cell r="A1044" t="str">
            <v>001.17.05120</v>
          </cell>
          <cell r="B1044" t="str">
            <v>Fornecimento e instalação  de interruptor tipo paralelo (three way) de uma tecla de 10a/250v com espelho para embutir sem caixa metálica 4""""x2""""</v>
          </cell>
          <cell r="C1044" t="str">
            <v>UN</v>
          </cell>
          <cell r="D1044">
            <v>7.2686000000000002</v>
          </cell>
        </row>
        <row r="1045">
          <cell r="A1045" t="str">
            <v>001.17.05140</v>
          </cell>
          <cell r="B1045" t="str">
            <v>Fornecimento e instalação de interruptor simples ( 1 tecla ) em caixa tipo condulete d = 3/4""""</v>
          </cell>
          <cell r="C1045" t="str">
            <v>CJ</v>
          </cell>
          <cell r="D1045">
            <v>12.672499999999999</v>
          </cell>
        </row>
        <row r="1046">
          <cell r="A1046" t="str">
            <v>001.17.05160</v>
          </cell>
          <cell r="B1046" t="str">
            <v>Fornecimento e instalação de interruptor simples ( 2 teclas ) em caixa condulete d = 3/4""""</v>
          </cell>
          <cell r="C1046" t="str">
            <v>CJ</v>
          </cell>
          <cell r="D1046">
            <v>14.892099999999999</v>
          </cell>
        </row>
        <row r="1047">
          <cell r="A1047" t="str">
            <v>001.17.05180</v>
          </cell>
          <cell r="B1047" t="str">
            <v>Fornecimento e instalação de interruptor para ventilador de teto 110v tipo reostato para 02 setores com capacitor</v>
          </cell>
          <cell r="C1047" t="str">
            <v>UN</v>
          </cell>
          <cell r="D1047">
            <v>124.11839999999999</v>
          </cell>
        </row>
        <row r="1048">
          <cell r="A1048" t="str">
            <v>001.17.05200</v>
          </cell>
          <cell r="B1048" t="str">
            <v>Fornecimento e instalação de interruptor tipo paralelo (four-way) de uma tecla  15a/250v com espelho para embutir com caixa metálica 4""""x 2""""</v>
          </cell>
          <cell r="C1048" t="str">
            <v>UN</v>
          </cell>
          <cell r="D1048">
            <v>17.2456</v>
          </cell>
        </row>
        <row r="1049">
          <cell r="A1049" t="str">
            <v>001.17.05220</v>
          </cell>
          <cell r="B1049" t="str">
            <v>Fornecimento e instalação de interruptor tipo paralelo (four-way) de uma tecla  15a/250v com espelho para embutir sem caixa metálica 4"""" x 2""""</v>
          </cell>
          <cell r="C1049" t="str">
            <v>UN</v>
          </cell>
          <cell r="D1049">
            <v>15.2103</v>
          </cell>
        </row>
        <row r="1050">
          <cell r="A1050" t="str">
            <v>001.17.05240</v>
          </cell>
          <cell r="B1050" t="str">
            <v>Fornecimento e instalação de interruptor bipolar 25a/250v com espelho para embutir com caixa metálica 4"""" x 2""""</v>
          </cell>
          <cell r="C1050" t="str">
            <v>CJ</v>
          </cell>
          <cell r="D1050">
            <v>15.492900000000001</v>
          </cell>
        </row>
        <row r="1051">
          <cell r="A1051" t="str">
            <v>001.17.05260</v>
          </cell>
          <cell r="B1051" t="str">
            <v>Fornecimento e instalação de interruptor bipolar 25a/250v com espelho para embutir sem caixa metálica 4"""" x 2""""</v>
          </cell>
          <cell r="C1051" t="str">
            <v>UN</v>
          </cell>
          <cell r="D1051">
            <v>13.457599999999999</v>
          </cell>
        </row>
        <row r="1052">
          <cell r="A1052" t="str">
            <v>001.17.05280</v>
          </cell>
          <cell r="B1052" t="str">
            <v>Fornecimento e instalação de interruptor tipo paralelo (three way) de duas teclas de 10a/250v com espelho p/ embutir com caixa metálica 4""""x2""""</v>
          </cell>
          <cell r="C1052" t="str">
            <v>CJ</v>
          </cell>
          <cell r="D1052">
            <v>12.860900000000001</v>
          </cell>
        </row>
        <row r="1053">
          <cell r="A1053" t="str">
            <v>001.17.05300</v>
          </cell>
          <cell r="B1053" t="str">
            <v>Fornecimento e instalação de interruptor tipo paralelo (three way) de duas teclas de 10a/250v com espelho p/ embutir sem caixa metálica 4""""x2""""</v>
          </cell>
          <cell r="C1053" t="str">
            <v>UN</v>
          </cell>
          <cell r="D1053">
            <v>9.1875999999999998</v>
          </cell>
        </row>
        <row r="1054">
          <cell r="A1054" t="str">
            <v>001.17.05320</v>
          </cell>
          <cell r="B1054" t="str">
            <v>Fornecimento e instalação de interruptor de uma tecla simples tipo universal de 10a/250v de sobrepor</v>
          </cell>
          <cell r="C1054" t="str">
            <v>UN</v>
          </cell>
          <cell r="D1054">
            <v>3.1496</v>
          </cell>
        </row>
        <row r="1055">
          <cell r="A1055" t="str">
            <v>001.17.05340</v>
          </cell>
          <cell r="B1055" t="str">
            <v>Fornecimento e instalação de conjunto de um interruptor e uma tomada tipo universal de 10a/250v de sobrepor</v>
          </cell>
          <cell r="C1055" t="str">
            <v>CJ</v>
          </cell>
          <cell r="D1055">
            <v>9.9076000000000004</v>
          </cell>
        </row>
        <row r="1056">
          <cell r="A1056" t="str">
            <v>001.17.05360</v>
          </cell>
          <cell r="B1056" t="str">
            <v>Fornecimento e instalação de interruptor de duas teclas de sobrepor tipo universal 10a-250v</v>
          </cell>
          <cell r="C1056" t="str">
            <v>UN</v>
          </cell>
          <cell r="D1056">
            <v>12.079599999999999</v>
          </cell>
        </row>
        <row r="1057">
          <cell r="A1057" t="str">
            <v>001.17.05380</v>
          </cell>
          <cell r="B1057" t="str">
            <v>Fornecimento e instalação de pulsador para campainha de 2a/250v com espelho para embutir com caixa metálica 4""""x2""""</v>
          </cell>
          <cell r="C1057" t="str">
            <v>CJ</v>
          </cell>
          <cell r="D1057">
            <v>8.3850999999999996</v>
          </cell>
        </row>
        <row r="1058">
          <cell r="A1058" t="str">
            <v>001.17.05400</v>
          </cell>
          <cell r="B1058" t="str">
            <v>Fornecimento e instalação de puslador para campainha de 2a/250v com espelho para embutir sem caixa metalica 4""""x2""""</v>
          </cell>
          <cell r="C1058" t="str">
            <v>UN</v>
          </cell>
          <cell r="D1058">
            <v>6.3495999999999997</v>
          </cell>
        </row>
        <row r="1059">
          <cell r="A1059" t="str">
            <v>001.17.05420</v>
          </cell>
          <cell r="B1059" t="str">
            <v>Fornecimento e instalação de pulsador para minuteria de 2a/250v com espelho para embutir sem caixa metálica 4""""x2""""</v>
          </cell>
          <cell r="C1059" t="str">
            <v>UN</v>
          </cell>
          <cell r="D1059">
            <v>6.3495999999999997</v>
          </cell>
        </row>
        <row r="1060">
          <cell r="A1060" t="str">
            <v>001.17.05440</v>
          </cell>
          <cell r="B1060" t="str">
            <v>Fornecimento e instalação de campainha de timbre tipo residencial 50/60hz para embutir com caixa metálica 4""""x2""""</v>
          </cell>
          <cell r="C1060" t="str">
            <v>CJ</v>
          </cell>
          <cell r="D1060">
            <v>17.504100000000001</v>
          </cell>
        </row>
        <row r="1061">
          <cell r="A1061" t="str">
            <v>001.17.05460</v>
          </cell>
          <cell r="B1061" t="str">
            <v>Fornecimento e instalação de campainha de timbre tipo residencial 50/60hz para embutir sem caixa metálica 4""""x2""""</v>
          </cell>
          <cell r="C1061" t="str">
            <v>UN</v>
          </cell>
          <cell r="D1061">
            <v>15.4686</v>
          </cell>
        </row>
        <row r="1062">
          <cell r="A1062" t="str">
            <v>001.17.05480</v>
          </cell>
          <cell r="B1062" t="str">
            <v>Fornecimento e instalação de campainha de alta potência 50/60hz 110 v com timbre de diâm. 150.00mm 100db</v>
          </cell>
          <cell r="C1062" t="str">
            <v>UN</v>
          </cell>
          <cell r="D1062">
            <v>160.1421</v>
          </cell>
        </row>
        <row r="1063">
          <cell r="A1063" t="str">
            <v>001.17.05500</v>
          </cell>
          <cell r="B1063" t="str">
            <v>Fornecimento e instalação de campainha de alta potência 50/60hz 110 v com timbre de diâm. 250.00mm 104db</v>
          </cell>
          <cell r="C1063" t="str">
            <v>UN</v>
          </cell>
          <cell r="D1063">
            <v>217.1421</v>
          </cell>
        </row>
        <row r="1064">
          <cell r="A1064" t="str">
            <v>001.17.05520</v>
          </cell>
          <cell r="B1064" t="str">
            <v>Fornecimento e instalação de ventilador de teto c/rot em sentido dir/inverso c/4 pas 60hz 110v c/ interuptor tipo reostado p/2 setores e com capacitor</v>
          </cell>
          <cell r="C1064" t="str">
            <v>CJ</v>
          </cell>
          <cell r="D1064">
            <v>206.05510000000001</v>
          </cell>
        </row>
        <row r="1065">
          <cell r="A1065" t="str">
            <v>001.17.05540</v>
          </cell>
          <cell r="B1065" t="str">
            <v>Fornecimento e instalação de ventilador de teto modelo comercial com pas metálica,monofásico e reversível inclusíve interruptor</v>
          </cell>
          <cell r="C1065" t="str">
            <v>UN</v>
          </cell>
          <cell r="D1065">
            <v>82.255099999999999</v>
          </cell>
        </row>
        <row r="1066">
          <cell r="A1066" t="str">
            <v>001.17.05560</v>
          </cell>
          <cell r="B1066" t="str">
            <v>Fornecimento e instalação de ventilador de teto com lustre-trom c/ lampada incandescente até 100 w , demais acessórios</v>
          </cell>
          <cell r="C1066" t="str">
            <v>CJ</v>
          </cell>
          <cell r="D1066">
            <v>96.773300000000006</v>
          </cell>
        </row>
        <row r="1067">
          <cell r="A1067" t="str">
            <v>001.17.05580</v>
          </cell>
          <cell r="B1067" t="str">
            <v>Fornecimento e instalação de espelho ou placa p/ tomadas e interruptores 4"""" x 2""""</v>
          </cell>
          <cell r="C1067" t="str">
            <v>UN</v>
          </cell>
          <cell r="D1067">
            <v>1.575</v>
          </cell>
        </row>
        <row r="1068">
          <cell r="A1068" t="str">
            <v>001.17.05600</v>
          </cell>
          <cell r="B1068" t="str">
            <v>Fornecimento e instalação de espelho ou placa p/ tomadas e interruptores 4"""" x 4""""</v>
          </cell>
          <cell r="C1068" t="str">
            <v>UN</v>
          </cell>
          <cell r="D1068">
            <v>2.9049999999999998</v>
          </cell>
        </row>
        <row r="1069">
          <cell r="A1069" t="str">
            <v>001.17.05620</v>
          </cell>
          <cell r="B1069" t="str">
            <v>Fornecimento e instalação de chuveiro elétrico maxi-ducha 2500w-220v ou similar</v>
          </cell>
          <cell r="C1069" t="str">
            <v>CJ</v>
          </cell>
          <cell r="D1069">
            <v>25.953199999999999</v>
          </cell>
        </row>
        <row r="1070">
          <cell r="A1070" t="str">
            <v>001.17.05640</v>
          </cell>
          <cell r="B1070" t="str">
            <v>Fornecimento e instalação de chuveiro-ducha jet-set 2500w-220v marca lorenzetti ou similar</v>
          </cell>
          <cell r="C1070" t="str">
            <v>CJ</v>
          </cell>
          <cell r="D1070">
            <v>57.420400000000001</v>
          </cell>
        </row>
        <row r="1071">
          <cell r="A1071" t="str">
            <v>001.17.05660</v>
          </cell>
          <cell r="B1071" t="str">
            <v>Fornecimento e instalação de baquelite s/ chave p/ lâmpada incandescente</v>
          </cell>
          <cell r="C1071" t="str">
            <v>UN</v>
          </cell>
          <cell r="D1071">
            <v>2.1937000000000002</v>
          </cell>
        </row>
        <row r="1072">
          <cell r="A1072" t="str">
            <v>001.17.05680</v>
          </cell>
          <cell r="B1072" t="str">
            <v>Fornecimento e instalação de baquelite c/ chave p/ lâmpada incandescente</v>
          </cell>
          <cell r="C1072" t="str">
            <v>UN</v>
          </cell>
          <cell r="D1072">
            <v>2.6837</v>
          </cell>
        </row>
        <row r="1073">
          <cell r="A1073" t="str">
            <v>001.17.05700</v>
          </cell>
          <cell r="B1073" t="str">
            <v>Fornecimento e instalação de soquete p/ lâmpada fluorescente</v>
          </cell>
          <cell r="C1073" t="str">
            <v>UN</v>
          </cell>
          <cell r="D1073">
            <v>2.2353000000000001</v>
          </cell>
        </row>
        <row r="1074">
          <cell r="A1074" t="str">
            <v>001.17.05720</v>
          </cell>
          <cell r="B1074" t="str">
            <v>Fornecimento e instalação de soquete de porcelana 30 x 30</v>
          </cell>
          <cell r="C1074" t="str">
            <v>UN</v>
          </cell>
          <cell r="D1074">
            <v>1.1236999999999999</v>
          </cell>
        </row>
        <row r="1075">
          <cell r="A1075" t="str">
            <v>001.17.05740</v>
          </cell>
          <cell r="B1075" t="str">
            <v>Fornecimento e instalação de soquete de porcelana para lâmpada incandescente</v>
          </cell>
          <cell r="C1075" t="str">
            <v>UN</v>
          </cell>
          <cell r="D1075">
            <v>2.1537000000000002</v>
          </cell>
        </row>
        <row r="1076">
          <cell r="A1076" t="str">
            <v>001.17.05760</v>
          </cell>
          <cell r="B1076" t="str">
            <v>Fornecimento e instalação de soquete de porcelana com polo externo</v>
          </cell>
          <cell r="C1076" t="str">
            <v>UN</v>
          </cell>
          <cell r="D1076">
            <v>1.6353</v>
          </cell>
        </row>
        <row r="1077">
          <cell r="A1077" t="str">
            <v>001.17.05780</v>
          </cell>
          <cell r="B1077" t="str">
            <v>Fornecimento e instalação de lâmpada vapor de sódio 250w</v>
          </cell>
          <cell r="C1077" t="str">
            <v>UN</v>
          </cell>
          <cell r="D1077">
            <v>37.559199999999997</v>
          </cell>
        </row>
        <row r="1078">
          <cell r="A1078" t="str">
            <v>001.17.05800</v>
          </cell>
          <cell r="B1078" t="str">
            <v>Fornecimento e instalação de lâmpada fluorescente pl com reator - 25w/127v</v>
          </cell>
          <cell r="C1078" t="str">
            <v>UN</v>
          </cell>
          <cell r="D1078">
            <v>14.181800000000001</v>
          </cell>
        </row>
        <row r="1079">
          <cell r="A1079" t="str">
            <v>001.17.05820</v>
          </cell>
          <cell r="B1079" t="str">
            <v>Fornecimento e instalação de lâmpada mista 160w/220v</v>
          </cell>
          <cell r="C1079" t="str">
            <v>UN</v>
          </cell>
          <cell r="D1079">
            <v>9.1417999999999999</v>
          </cell>
        </row>
        <row r="1080">
          <cell r="A1080" t="str">
            <v>001.17.05840</v>
          </cell>
          <cell r="B1080" t="str">
            <v>Fornecimento e instalação de lâmpada mista 250w/220v</v>
          </cell>
          <cell r="C1080" t="str">
            <v>UN</v>
          </cell>
          <cell r="D1080">
            <v>14.1518</v>
          </cell>
        </row>
        <row r="1081">
          <cell r="A1081" t="str">
            <v>001.17.05860</v>
          </cell>
          <cell r="B1081" t="str">
            <v>Fornecimento e instalação de lâmpada mista 500w/220v</v>
          </cell>
          <cell r="C1081" t="str">
            <v>UN</v>
          </cell>
          <cell r="D1081">
            <v>26.876899999999999</v>
          </cell>
        </row>
        <row r="1082">
          <cell r="A1082" t="str">
            <v>001.17.05880</v>
          </cell>
          <cell r="B1082" t="str">
            <v>Fornecimento e instalação de lâmpada hospitalar p/ sala cirurgica """"seyalitica"""" 250w/220v</v>
          </cell>
          <cell r="C1082" t="str">
            <v>UN</v>
          </cell>
          <cell r="D1082">
            <v>31.559200000000001</v>
          </cell>
        </row>
        <row r="1083">
          <cell r="A1083" t="str">
            <v>001.17.05900</v>
          </cell>
          <cell r="B1083" t="str">
            <v>Fornecimento e instalação de lâmpada a vapor de mercúrio de alta pressão 400 w</v>
          </cell>
          <cell r="C1083" t="str">
            <v>UN</v>
          </cell>
          <cell r="D1083">
            <v>28.199200000000001</v>
          </cell>
        </row>
        <row r="1084">
          <cell r="A1084" t="str">
            <v>001.17.05920</v>
          </cell>
          <cell r="B1084" t="str">
            <v>Fornecimento e instalação de lâmpada incandescente 60 w</v>
          </cell>
          <cell r="C1084" t="str">
            <v>UN</v>
          </cell>
          <cell r="D1084">
            <v>1.4918</v>
          </cell>
        </row>
        <row r="1085">
          <cell r="A1085" t="str">
            <v>001.17.05940</v>
          </cell>
          <cell r="B1085" t="str">
            <v>Fornecimento e instalação de lâmpada incandescente 100 w</v>
          </cell>
          <cell r="C1085" t="str">
            <v>UN</v>
          </cell>
          <cell r="D1085">
            <v>1.8118000000000001</v>
          </cell>
        </row>
        <row r="1086">
          <cell r="A1086" t="str">
            <v>001.17.05960</v>
          </cell>
          <cell r="B1086" t="str">
            <v>Fornecimento e instalação de lâmpada incandescente 150 w</v>
          </cell>
          <cell r="C1086" t="str">
            <v>UN</v>
          </cell>
          <cell r="D1086">
            <v>2.2618</v>
          </cell>
        </row>
        <row r="1087">
          <cell r="A1087" t="str">
            <v>001.17.05980</v>
          </cell>
          <cell r="B1087" t="str">
            <v>Fornecimento e instalação de lâmpada incandescente 200 w</v>
          </cell>
          <cell r="C1087" t="str">
            <v>UN</v>
          </cell>
          <cell r="D1087">
            <v>2.8818000000000001</v>
          </cell>
        </row>
        <row r="1088">
          <cell r="A1088" t="str">
            <v>001.17.06000</v>
          </cell>
          <cell r="B1088" t="str">
            <v>Fornecimento e instalação de lâmpada incandescente 20 w</v>
          </cell>
          <cell r="C1088" t="str">
            <v>UN</v>
          </cell>
          <cell r="D1088">
            <v>3.8917999999999999</v>
          </cell>
        </row>
        <row r="1089">
          <cell r="A1089" t="str">
            <v>001.17.06020</v>
          </cell>
          <cell r="B1089" t="str">
            <v>Fornecimento e instalação de lâmpada incandescente 40 w</v>
          </cell>
          <cell r="C1089" t="str">
            <v>UN</v>
          </cell>
          <cell r="D1089">
            <v>3.8917999999999999</v>
          </cell>
        </row>
        <row r="1090">
          <cell r="A1090" t="str">
            <v>001.17.06040</v>
          </cell>
          <cell r="B1090" t="str">
            <v>Fornecimento e instalação de lâmpada incandescente 65 w</v>
          </cell>
          <cell r="C1090" t="str">
            <v>UN</v>
          </cell>
          <cell r="D1090">
            <v>5.4618000000000002</v>
          </cell>
        </row>
        <row r="1091">
          <cell r="A1091" t="str">
            <v>001.17.06060</v>
          </cell>
          <cell r="B1091" t="str">
            <v>Fornecimento e instalação de lâmpada incandescente 105 w</v>
          </cell>
          <cell r="C1091" t="str">
            <v>UN</v>
          </cell>
          <cell r="D1091">
            <v>5.4618000000000002</v>
          </cell>
        </row>
        <row r="1092">
          <cell r="A1092" t="str">
            <v>001.17.06080</v>
          </cell>
          <cell r="B1092" t="str">
            <v>Fornecimento e instalação de reator convencional 20w</v>
          </cell>
          <cell r="C1092" t="str">
            <v>UN</v>
          </cell>
          <cell r="D1092">
            <v>6.3574000000000002</v>
          </cell>
        </row>
        <row r="1093">
          <cell r="A1093" t="str">
            <v>001.17.06100</v>
          </cell>
          <cell r="B1093" t="str">
            <v>Fornecimento e instalação de reator convencional 40w</v>
          </cell>
          <cell r="C1093" t="str">
            <v>UN</v>
          </cell>
          <cell r="D1093">
            <v>12.837400000000001</v>
          </cell>
        </row>
        <row r="1094">
          <cell r="A1094" t="str">
            <v>001.17.06120</v>
          </cell>
          <cell r="B1094" t="str">
            <v>Fornecimento e instalação de reator convencional 65w</v>
          </cell>
          <cell r="C1094" t="str">
            <v>UN</v>
          </cell>
          <cell r="D1094">
            <v>15.0474</v>
          </cell>
        </row>
        <row r="1095">
          <cell r="A1095" t="str">
            <v>001.17.06140</v>
          </cell>
          <cell r="B1095" t="str">
            <v>Fornecimento e instalação de reator convencional 105w</v>
          </cell>
          <cell r="C1095" t="str">
            <v>UN</v>
          </cell>
          <cell r="D1095">
            <v>37.367400000000004</v>
          </cell>
        </row>
        <row r="1096">
          <cell r="A1096" t="str">
            <v>001.17.06160</v>
          </cell>
          <cell r="B1096" t="str">
            <v>Fornecimento e instalação de reator rvm para lampada vapor de mercurio 250 w</v>
          </cell>
          <cell r="C1096" t="str">
            <v>UN</v>
          </cell>
          <cell r="D1096">
            <v>57.6066</v>
          </cell>
        </row>
        <row r="1097">
          <cell r="A1097" t="str">
            <v>001.17.06180</v>
          </cell>
          <cell r="B1097" t="str">
            <v>Fornecimento e instalação de reator rvm 400b26 da philips</v>
          </cell>
          <cell r="C1097" t="str">
            <v>UN</v>
          </cell>
          <cell r="D1097">
            <v>90.436599999999999</v>
          </cell>
        </row>
        <row r="1098">
          <cell r="A1098" t="str">
            <v>001.17.06200</v>
          </cell>
          <cell r="B1098" t="str">
            <v>Fornecimento e instalação de reator simples partida rápida 20w/110v</v>
          </cell>
          <cell r="C1098" t="str">
            <v>UN</v>
          </cell>
          <cell r="D1098">
            <v>12.9474</v>
          </cell>
        </row>
        <row r="1099">
          <cell r="A1099" t="str">
            <v>001.17.06220</v>
          </cell>
          <cell r="B1099" t="str">
            <v>Fornecimento e instalação de reator simples partida rápida 40w/110v</v>
          </cell>
          <cell r="C1099" t="str">
            <v>UN</v>
          </cell>
          <cell r="D1099">
            <v>20.577400000000001</v>
          </cell>
        </row>
        <row r="1100">
          <cell r="A1100" t="str">
            <v>001.17.06240</v>
          </cell>
          <cell r="B1100" t="str">
            <v>Fornecimento e instalação de reator duplo partida rápida 20w/110v</v>
          </cell>
          <cell r="C1100" t="str">
            <v>UN</v>
          </cell>
          <cell r="D1100">
            <v>37.4011</v>
          </cell>
        </row>
        <row r="1101">
          <cell r="A1101" t="str">
            <v>001.17.06260</v>
          </cell>
          <cell r="B1101" t="str">
            <v>Fornecimento e instalação de reator duplo partida rápida 40w/110v para lampada fluorescente</v>
          </cell>
          <cell r="C1101" t="str">
            <v>UN</v>
          </cell>
          <cell r="D1101">
            <v>37.4011</v>
          </cell>
        </row>
        <row r="1102">
          <cell r="A1102" t="str">
            <v>001.17.06280</v>
          </cell>
          <cell r="B1102" t="str">
            <v>Fornecimento e instalação de reator simples partida rápida 20w/220v</v>
          </cell>
          <cell r="C1102" t="str">
            <v>UN</v>
          </cell>
          <cell r="D1102">
            <v>12.9474</v>
          </cell>
        </row>
        <row r="1103">
          <cell r="A1103" t="str">
            <v>001.17.06300</v>
          </cell>
          <cell r="B1103" t="str">
            <v>Fornecimento e instalaçao de reator simples partida rápida 40w/220v</v>
          </cell>
          <cell r="C1103" t="str">
            <v>UN</v>
          </cell>
          <cell r="D1103">
            <v>20.577400000000001</v>
          </cell>
        </row>
        <row r="1104">
          <cell r="A1104" t="str">
            <v>001.17.06320</v>
          </cell>
          <cell r="B1104" t="str">
            <v>Fornecimento e instalação de reator duplo partida rápida 20w/220v</v>
          </cell>
          <cell r="C1104" t="str">
            <v>UN</v>
          </cell>
          <cell r="D1104">
            <v>21.601099999999999</v>
          </cell>
        </row>
        <row r="1105">
          <cell r="A1105" t="str">
            <v>001.17.06340</v>
          </cell>
          <cell r="B1105" t="str">
            <v>Fornecimento e instalação de reator duplo partida rápida 40w/220v</v>
          </cell>
          <cell r="C1105" t="str">
            <v>UN</v>
          </cell>
          <cell r="D1105">
            <v>34.751100000000001</v>
          </cell>
        </row>
        <row r="1106">
          <cell r="A1106" t="str">
            <v>001.17.06360</v>
          </cell>
          <cell r="B1106" t="str">
            <v>Fornecimento e instalação de luminária tipo globo leitoso com difusor em vidro opalino com plafonier diâmetro 15cm lâmpada 60 w/127v</v>
          </cell>
          <cell r="C1106" t="str">
            <v>CJ</v>
          </cell>
          <cell r="D1106">
            <v>20.779299999999999</v>
          </cell>
        </row>
        <row r="1107">
          <cell r="A1107" t="str">
            <v>001.17.06380</v>
          </cell>
          <cell r="B1107" t="str">
            <v>Fonrecimento e instalação de luminária tipo globo leitoso com difosor em vidro opalino com plafonier diâmetro 20cm lâmpada 100w/127v</v>
          </cell>
          <cell r="C1107" t="str">
            <v>CJ</v>
          </cell>
          <cell r="D1107">
            <v>24.939299999999999</v>
          </cell>
        </row>
        <row r="1108">
          <cell r="A1108" t="str">
            <v>001.17.06400</v>
          </cell>
          <cell r="B1108" t="str">
            <v>Fornecimento e instalação de luminária tipo globo leitoso com difusor em vidro opalino com plafonier diâmetro 28 cm lâmpada 150w/127v</v>
          </cell>
          <cell r="C1108" t="str">
            <v>CJ</v>
          </cell>
          <cell r="D1108">
            <v>33.399299999999997</v>
          </cell>
        </row>
        <row r="1109">
          <cell r="A1109" t="str">
            <v>001.17.06420</v>
          </cell>
          <cell r="B1109" t="str">
            <v>Fornecimento e instalação de luminária tipo globo leitoso com difosor em vidro opalino com plafonier diâmetro 33cm lâmpada 200w/127v</v>
          </cell>
          <cell r="C1109" t="str">
            <v>CJ</v>
          </cell>
          <cell r="D1109">
            <v>20.5093</v>
          </cell>
        </row>
        <row r="1110">
          <cell r="A1110" t="str">
            <v>001.17.06440</v>
          </cell>
          <cell r="B1110" t="str">
            <v>Fornecimento e instalação de luminária tipo calha industrial e comercial com lâmpada fluorescente 2 x 20w, reator alto fator de potência partida rápida e acessórios</v>
          </cell>
          <cell r="C1110" t="str">
            <v>CJ</v>
          </cell>
          <cell r="D1110">
            <v>58.460299999999997</v>
          </cell>
        </row>
        <row r="1111">
          <cell r="A1111" t="str">
            <v>001.17.06460</v>
          </cell>
          <cell r="B1111" t="str">
            <v>Fornecimento e instalação de luminária tipo calha industrial e comercial com lâmpada fluorescente 2 x 40w, reator alto fator de potência partida rápida e acessórios</v>
          </cell>
          <cell r="C1111" t="str">
            <v>CJ</v>
          </cell>
          <cell r="D1111">
            <v>59.960299999999997</v>
          </cell>
        </row>
        <row r="1112">
          <cell r="A1112" t="str">
            <v>001.17.06480</v>
          </cell>
          <cell r="B1112" t="str">
            <v>Fornecimento e instalação de luminária tipo calha industrial e comercial com lâmpada fluorescente 3 x 40w, reator alto fator de potência partida rápida e acessórios</v>
          </cell>
          <cell r="C1112" t="str">
            <v>CJ</v>
          </cell>
          <cell r="D1112">
            <v>88.187700000000007</v>
          </cell>
        </row>
        <row r="1113">
          <cell r="A1113" t="str">
            <v>001.17.06500</v>
          </cell>
          <cell r="B1113" t="str">
            <v>Fornecimento e instalação de luminária tipo calha industrial e comercial com lâmpada fluorescente 4 x 40w, reator alto fator de potência partida rápida e acessórios</v>
          </cell>
          <cell r="C1113" t="str">
            <v>CJ</v>
          </cell>
          <cell r="D1113">
            <v>111.1751</v>
          </cell>
        </row>
        <row r="1114">
          <cell r="A1114" t="str">
            <v>001.17.06520</v>
          </cell>
          <cell r="B1114" t="str">
            <v>Fornecimento e instalação de luminária tipo calha industrial e comercial com lâmpada fluorescente 2x110w(ho), reator alto fator de potência partida rápida e acessórios</v>
          </cell>
          <cell r="C1114" t="str">
            <v>UN</v>
          </cell>
          <cell r="D1114">
            <v>77.110299999999995</v>
          </cell>
        </row>
        <row r="1115">
          <cell r="A1115" t="str">
            <v>001.17.06540</v>
          </cell>
          <cell r="B1115" t="str">
            <v>Fornecimento e instalação de luminária tipo calha industrial e comercial com lâmpada fluorescente 1 x 20w, reator alto fator de potência partida rápida e acessórios</v>
          </cell>
          <cell r="C1115" t="str">
            <v>CJ</v>
          </cell>
          <cell r="D1115">
            <v>17.7866</v>
          </cell>
        </row>
        <row r="1116">
          <cell r="A1116" t="str">
            <v>001.17.06560</v>
          </cell>
          <cell r="B1116" t="str">
            <v>Fornecimento e instalação de luminária com difusor em acrilico liso para iluminação de interiores alto padrão decorativo com lâmpada fluorescente 2x20w reator de alto fator de potência  partida rápida e acessórios</v>
          </cell>
          <cell r="C1116" t="str">
            <v>CJ</v>
          </cell>
          <cell r="D1116">
            <v>71.513999999999996</v>
          </cell>
        </row>
        <row r="1117">
          <cell r="A1117" t="str">
            <v>001.17.06580</v>
          </cell>
          <cell r="B1117" t="str">
            <v>Fornecimento e instalação de luminária com difusor em acrilico liso para iluminação de interiores alto padrão decorativo com lâmpada fluorescente 2x40w reator de alto fator de potência  partida rápida e acessórios</v>
          </cell>
          <cell r="C1117" t="str">
            <v>CJ</v>
          </cell>
          <cell r="D1117">
            <v>74.593999999999994</v>
          </cell>
        </row>
        <row r="1118">
          <cell r="A1118" t="str">
            <v>001.17.06600</v>
          </cell>
          <cell r="B1118" t="str">
            <v>Fornecimento e instalação de luminária com difusor em acrilico liso para iluminação de interiores alto padrão decorativo com lâmpada fluorescente 3x40w reator de alto fator de potência  partida rápida e acessórios</v>
          </cell>
          <cell r="C1118" t="str">
            <v>CJ</v>
          </cell>
          <cell r="D1118">
            <v>108.9051</v>
          </cell>
        </row>
        <row r="1119">
          <cell r="A1119" t="str">
            <v>001.17.06620</v>
          </cell>
          <cell r="B1119" t="str">
            <v>Fornecimento e instalação de luminária com difusor em acrilico liso para iluminação de interiores alto padrão decorativo com lâmpada fluorescente 4x40w reator de alto fator de potência  partida rápida e acessórios</v>
          </cell>
          <cell r="C1119" t="str">
            <v>CJ</v>
          </cell>
          <cell r="D1119">
            <v>139.1859</v>
          </cell>
        </row>
        <row r="1120">
          <cell r="A1120" t="str">
            <v>001.17.06640</v>
          </cell>
          <cell r="B1120" t="str">
            <v>Fornecimento e instalação de luminária com difusor em acrilico liso para iluminação de interiores alto padrão decorativo com lâmpada fluorescente 6x20w reator de alto fator de potência  partida rápida e acessórios</v>
          </cell>
          <cell r="C1120" t="str">
            <v>CJ</v>
          </cell>
          <cell r="D1120">
            <v>170.9633</v>
          </cell>
        </row>
        <row r="1121">
          <cell r="A1121" t="str">
            <v>001.17.06660</v>
          </cell>
          <cell r="B1121" t="str">
            <v>Fornecimento e instalação de luminária fluorescente comercial 2x20w acabamento branco, com reatores duplos afp e pr e demais acessórios ref montalto ou similar</v>
          </cell>
          <cell r="C1121" t="str">
            <v>CJ</v>
          </cell>
          <cell r="D1121">
            <v>66.614000000000004</v>
          </cell>
        </row>
        <row r="1122">
          <cell r="A1122" t="str">
            <v>001.17.06680</v>
          </cell>
          <cell r="B1122" t="str">
            <v>Fornecimento e instalação de luminária fluorescente comercial 2x40w acabamento branco, com reatores duplos afp e pr e demais acessórios ref montalto ou similar</v>
          </cell>
          <cell r="C1122" t="str">
            <v>CJ</v>
          </cell>
          <cell r="D1122">
            <v>69.284000000000006</v>
          </cell>
        </row>
        <row r="1123">
          <cell r="A1123" t="str">
            <v>001.17.06700</v>
          </cell>
          <cell r="B1123" t="str">
            <v>Fornecimento e instalação de luminária fluorescente comercial 4x40w acabamento branco, com reatores duplos afp e pr e demais acessórios ref montalto ou similar</v>
          </cell>
          <cell r="C1123" t="str">
            <v>CJ</v>
          </cell>
          <cell r="D1123">
            <v>100.9859</v>
          </cell>
        </row>
        <row r="1124">
          <cell r="A1124" t="str">
            <v>001.17.06720</v>
          </cell>
          <cell r="B1124" t="str">
            <v>Fornecimento e instalação de luminária em acrílico para embutir com abas laterais em chapa de aço ou alumínio com lâmpada fluorescente 2x20w, reator alto fator de potência partida rápida e acessório</v>
          </cell>
          <cell r="C1124" t="str">
            <v>CJ</v>
          </cell>
          <cell r="D1124">
            <v>62.113999999999997</v>
          </cell>
        </row>
        <row r="1125">
          <cell r="A1125" t="str">
            <v>001.17.06740</v>
          </cell>
          <cell r="B1125" t="str">
            <v>Fornecimento e instalação de luminária em acrílico para embutir com abas laterais em chapa de aço ou alumínio com lâmpada fluorescente 2x40w, reator alto fator de potência partida rápida e acessório</v>
          </cell>
          <cell r="C1125" t="str">
            <v>CJ</v>
          </cell>
          <cell r="D1125">
            <v>66.563999999999993</v>
          </cell>
        </row>
        <row r="1126">
          <cell r="A1126" t="str">
            <v>001.17.06760</v>
          </cell>
          <cell r="B1126" t="str">
            <v>Fornecimento e instalação de luminária em acrílico para embutir com abas laterais em chapa de aço ou alumínio com lâmpada fluorescente 3x40w, reator alto fator de potência partida rápida e acessório</v>
          </cell>
          <cell r="C1126" t="str">
            <v>CJ</v>
          </cell>
          <cell r="D1126">
            <v>131.67509999999999</v>
          </cell>
        </row>
        <row r="1127">
          <cell r="A1127" t="str">
            <v>001.17.06780</v>
          </cell>
          <cell r="B1127" t="str">
            <v>Fornecimento e instalação de luminária em acrílico para embutir com abas laterais em chapa de aço ou alumínio com lâmpada fluorescente 4x40w, reator alto fator de potência partida rápida e acessório</v>
          </cell>
          <cell r="C1127" t="str">
            <v>CJ</v>
          </cell>
          <cell r="D1127">
            <v>124.5659</v>
          </cell>
        </row>
        <row r="1128">
          <cell r="A1128" t="str">
            <v>001.17.06800</v>
          </cell>
          <cell r="B1128" t="str">
            <v>Fornecimento e instalação de luminária em acrílico para embutir com abas laterais em chapa de aço ou alumínio com lâmpada fluorescente 1x40w, reator alto fator de potência partida rápida e acessório</v>
          </cell>
          <cell r="C1128" t="str">
            <v>CJ</v>
          </cell>
          <cell r="D1128">
            <v>36.596600000000002</v>
          </cell>
        </row>
        <row r="1129">
          <cell r="A1129" t="str">
            <v>001.17.06820</v>
          </cell>
          <cell r="B1129" t="str">
            <v>Fornecimento e instalação de luminária aberta para iluminação pública em chapa de alumíno, lâmpada 1x160w/220v mista e acessórios</v>
          </cell>
          <cell r="C1129" t="str">
            <v>CJ</v>
          </cell>
          <cell r="D1129">
            <v>54.3566</v>
          </cell>
        </row>
        <row r="1130">
          <cell r="A1130" t="str">
            <v>001.17.06840</v>
          </cell>
          <cell r="B1130" t="str">
            <v>Fornecimento e instalação de luminária aberta para iluminação pública em chapa de alumínio, lâmpada incandescente 1x300w/220v e acessórios</v>
          </cell>
          <cell r="C1130" t="str">
            <v>CJ</v>
          </cell>
          <cell r="D1130">
            <v>56.006599999999999</v>
          </cell>
        </row>
        <row r="1131">
          <cell r="A1131" t="str">
            <v>001.17.06860</v>
          </cell>
          <cell r="B1131" t="str">
            <v>Fornecimento e instalação de luminária fechada para iluminação pública em chapa de alumínio, lâmpada mista 1x250w/220v e acessórios</v>
          </cell>
          <cell r="C1131" t="str">
            <v>CJ</v>
          </cell>
          <cell r="D1131">
            <v>136.244</v>
          </cell>
        </row>
        <row r="1132">
          <cell r="A1132" t="str">
            <v>001.17.06880</v>
          </cell>
          <cell r="B1132" t="str">
            <v>Fornecimento e instalação de luminária fechada para iluminação pública em chapa de alumínio, lâmpada mista 1x500w/220v e acessórios</v>
          </cell>
          <cell r="C1132" t="str">
            <v>CJ</v>
          </cell>
          <cell r="D1132">
            <v>148.554</v>
          </cell>
        </row>
        <row r="1133">
          <cell r="A1133" t="str">
            <v>001.17.06900</v>
          </cell>
          <cell r="B1133" t="str">
            <v>Fornecimento e instalação de luminária fechada para iluminação pública em chapa de alumínio, lâmpada em vapor de mercúrio 1x400w/220v com reator</v>
          </cell>
          <cell r="C1133" t="str">
            <v>CJ</v>
          </cell>
          <cell r="D1133">
            <v>298.27330000000001</v>
          </cell>
        </row>
        <row r="1134">
          <cell r="A1134" t="str">
            <v>001.17.06920</v>
          </cell>
          <cell r="B1134" t="str">
            <v>Fornecimento e instalação de luminária fechada para iluminação pública em chapa de aluminio, lâmpada em vapor de sódio 1x400w/220v com reator</v>
          </cell>
          <cell r="C1134" t="str">
            <v>CJ</v>
          </cell>
          <cell r="D1134">
            <v>311.77330000000001</v>
          </cell>
        </row>
        <row r="1135">
          <cell r="A1135" t="str">
            <v>001.17.06940</v>
          </cell>
          <cell r="B1135" t="str">
            <v>Fornecimento e instalação de luminária fechada para iluminação pública em chapa de alumínio, lâmapada em vapor de sódio 1x250w/220v</v>
          </cell>
          <cell r="C1135" t="str">
            <v>UN</v>
          </cell>
          <cell r="D1135">
            <v>218.47329999999999</v>
          </cell>
        </row>
        <row r="1136">
          <cell r="A1136" t="str">
            <v>001.17.06960</v>
          </cell>
          <cell r="B1136" t="str">
            <v>Fornecimento e instalação de luminária tipo pétala com lâmpada vapor de mercúrio 400 w e reatores com 04 pétalas mod. tp- 240/4</v>
          </cell>
          <cell r="C1136" t="str">
            <v>CJ</v>
          </cell>
          <cell r="D1136">
            <v>1743.5065999999999</v>
          </cell>
        </row>
        <row r="1137">
          <cell r="A1137" t="str">
            <v>001.17.06980</v>
          </cell>
          <cell r="B1137" t="str">
            <v>Fornecimento e instalação de luminária tipo pétala, corpo em chapa de alumínio especial, encaixe 78mm, com alojamento incorporado individual, raio 1.030 mm, difusor em acrílico transparente com 03 pétalas, lâmpada vapor de sodio 400w, com reator e ignit</v>
          </cell>
          <cell r="C1137" t="str">
            <v>CJ</v>
          </cell>
          <cell r="D1137">
            <v>1196.3466000000001</v>
          </cell>
        </row>
        <row r="1138">
          <cell r="A1138" t="str">
            <v>001.17.07000</v>
          </cell>
          <cell r="B1138" t="str">
            <v>Fornecimento e instalação de luminária para iluminação pública, fechada, modelo hrc/scr 612, da philips, com reator, capacitor e ignitor son 400 w, lâmpada vapor de sódio son 400w, com 03 (tres) luminarias completas c/eixo zgp 403</v>
          </cell>
          <cell r="C1138" t="str">
            <v>CJ</v>
          </cell>
          <cell r="D1138">
            <v>1700.9466</v>
          </cell>
        </row>
        <row r="1139">
          <cell r="A1139" t="str">
            <v>001.17.07020</v>
          </cell>
          <cell r="B1139" t="str">
            <v>Fornecimento e instalação de luminária industrial refletor tipo circular em aço esmaltado a fogo com acessórios e lâmpada incandescente 1x300w/220v</v>
          </cell>
          <cell r="C1139" t="str">
            <v>CJ</v>
          </cell>
          <cell r="D1139">
            <v>51.016599999999997</v>
          </cell>
        </row>
        <row r="1140">
          <cell r="A1140" t="str">
            <v>001.17.07040</v>
          </cell>
          <cell r="B1140" t="str">
            <v>Fornecimento e instalação de luminária industrial refletor tipo circular em aço esmaltado a fogo com acessórios e lâmpada mista 1x160w/220v</v>
          </cell>
          <cell r="C1140" t="str">
            <v>CJ</v>
          </cell>
          <cell r="D1140">
            <v>49.366599999999998</v>
          </cell>
        </row>
        <row r="1141">
          <cell r="A1141" t="str">
            <v>001.17.07060</v>
          </cell>
          <cell r="B1141" t="str">
            <v>Fornecimento e instalação de luminária industrial refletor tipo circular em aço esmaltado a fogo com acessórios e lâmpada mista 1x250w/220v</v>
          </cell>
          <cell r="C1141" t="str">
            <v>CJ</v>
          </cell>
          <cell r="D1141">
            <v>54.376600000000003</v>
          </cell>
        </row>
        <row r="1142">
          <cell r="A1142" t="str">
            <v>001.17.07080</v>
          </cell>
          <cell r="B1142" t="str">
            <v>Fornecimento e instalação de luminária industrial refletor tipo circular em aço esmaltado a fogo com acessórios e lãmapada mista 1x500w/220v</v>
          </cell>
          <cell r="C1142" t="str">
            <v>CJ</v>
          </cell>
          <cell r="D1142">
            <v>66.686599999999999</v>
          </cell>
        </row>
        <row r="1143">
          <cell r="A1143" t="str">
            <v>001.17.07100</v>
          </cell>
          <cell r="B1143" t="str">
            <v>Fornecimento e instalação de luminária industrial refletor tipo circular em aço esmaltado a fogo com acessórios e lâmpada vapor de mercúrio 1x250w/220v com reator</v>
          </cell>
          <cell r="C1143" t="str">
            <v>CJ</v>
          </cell>
          <cell r="D1143">
            <v>111.9533</v>
          </cell>
        </row>
        <row r="1144">
          <cell r="A1144" t="str">
            <v>001.17.07120</v>
          </cell>
          <cell r="B1144" t="str">
            <v>Fornecimento e instalação de luminária industrial refletor tipo circular em aço esmaltado a fogo com acessórios e lâmpada vapor de mercúrio 1x700w/220v  com reator</v>
          </cell>
          <cell r="C1144" t="str">
            <v>CJ</v>
          </cell>
          <cell r="D1144">
            <v>175.67330000000001</v>
          </cell>
        </row>
        <row r="1145">
          <cell r="A1145" t="str">
            <v>001.17.07140</v>
          </cell>
          <cell r="B1145" t="str">
            <v>Fornecimento e instalação de luminária industrial refletor tipo circular em aço esmaltado a fogo com acessórios e lâmapada vapor metálico 1x400w/220v</v>
          </cell>
          <cell r="C1145" t="str">
            <v>CJ</v>
          </cell>
          <cell r="D1145">
            <v>213.2433</v>
          </cell>
        </row>
        <row r="1146">
          <cell r="A1146" t="str">
            <v>001.17.07160</v>
          </cell>
          <cell r="B1146" t="str">
            <v>Fornecimento e instalação de luminária tipo arandela em ferro pintado para uso externo com lâmapada incandescente 1x60w/127v</v>
          </cell>
          <cell r="C1146" t="str">
            <v>CJ</v>
          </cell>
          <cell r="D1146">
            <v>44.339300000000001</v>
          </cell>
        </row>
        <row r="1147">
          <cell r="A1147" t="str">
            <v>001.17.07180</v>
          </cell>
          <cell r="B1147" t="str">
            <v>Fornecimento e instalação de luminária tipo arandela em ferro pintado para uso externo com lâmpada incandescente 1x100w/127v</v>
          </cell>
          <cell r="C1147" t="str">
            <v>CJ</v>
          </cell>
          <cell r="D1147">
            <v>44.659300000000002</v>
          </cell>
        </row>
        <row r="1148">
          <cell r="A1148" t="str">
            <v>001.17.07200</v>
          </cell>
          <cell r="B1148" t="str">
            <v>Fornecimento e instalação de luminária tipo arandela em ferro pintado para uso externo com lâmpada incandescente 1x150w/127v</v>
          </cell>
          <cell r="C1148" t="str">
            <v>CJ</v>
          </cell>
          <cell r="D1148">
            <v>45.109299999999998</v>
          </cell>
        </row>
        <row r="1149">
          <cell r="A1149" t="str">
            <v>001.17.07220</v>
          </cell>
          <cell r="B1149" t="str">
            <v>Fornecimento e instalação de luminária tipo arandela para uso interno com suporte metálico ou de alumínio, difusor em vidro e lâmpada incandescente de 1x60w/127v</v>
          </cell>
          <cell r="C1149" t="str">
            <v>CJ</v>
          </cell>
          <cell r="D1149">
            <v>66.169300000000007</v>
          </cell>
        </row>
        <row r="1150">
          <cell r="A1150" t="str">
            <v>001.17.07240</v>
          </cell>
          <cell r="B1150" t="str">
            <v>Fornecimento e instalação de luminária tipo arandela para uso interno com suporte metálico ou de alumínio, difusor em vidro e lâmpada incandescente de 1x100w/127v</v>
          </cell>
          <cell r="C1150" t="str">
            <v>CJ</v>
          </cell>
          <cell r="D1150">
            <v>66.4893</v>
          </cell>
        </row>
        <row r="1151">
          <cell r="A1151" t="str">
            <v>001.17.07260</v>
          </cell>
          <cell r="B1151" t="str">
            <v>Fornecimento e instalação de projetor hermeticamente fechado tipo retangular para uso ao tempo com acessórios e lâmpada de 1x160w/220v - mista</v>
          </cell>
          <cell r="C1151" t="str">
            <v>CJ</v>
          </cell>
          <cell r="D1151">
            <v>53.2166</v>
          </cell>
        </row>
        <row r="1152">
          <cell r="A1152" t="str">
            <v>001.17.07280</v>
          </cell>
          <cell r="B1152" t="str">
            <v>Fornecimento e instalação de projetor hermeticamente fechado tipo retangular para uso ao tempo com acessórios e lâmpada de 1x500w/220v - mista</v>
          </cell>
          <cell r="C1152" t="str">
            <v>CJ</v>
          </cell>
          <cell r="D1152">
            <v>70.536600000000007</v>
          </cell>
        </row>
        <row r="1153">
          <cell r="A1153" t="str">
            <v>001.17.07300</v>
          </cell>
          <cell r="B1153" t="str">
            <v>Fornecimento e instalação de projetor hermeticamente fechado tipo retangular para uso ao tempo com acessórios e lâmpada de 1x300w/220v - incandescente</v>
          </cell>
          <cell r="C1153" t="str">
            <v>CJ</v>
          </cell>
          <cell r="D1153">
            <v>54.866599999999998</v>
          </cell>
        </row>
        <row r="1154">
          <cell r="A1154" t="str">
            <v>001.17.07320</v>
          </cell>
          <cell r="B1154" t="str">
            <v>Fornecimento e instalação de projetor hermeticamente fechado tipo retangular para uso ao tempo com acessórios e lâmpada de 1x400w/220v - vapor de mercúrio com reator</v>
          </cell>
          <cell r="C1154" t="str">
            <v>CJ</v>
          </cell>
          <cell r="D1154">
            <v>160.66329999999999</v>
          </cell>
        </row>
        <row r="1155">
          <cell r="A1155" t="str">
            <v>001.17.07340</v>
          </cell>
          <cell r="B1155" t="str">
            <v>Fornecimento e instalação de projetor hermeticamente fechado tipo retangular para uso ao tempo com acessórios e lâmpada de 1x400w/220v - vapor metálico</v>
          </cell>
          <cell r="C1155" t="str">
            <v>CJ</v>
          </cell>
          <cell r="D1155">
            <v>217.0933</v>
          </cell>
        </row>
        <row r="1156">
          <cell r="A1156" t="str">
            <v>001.17.07360</v>
          </cell>
          <cell r="B1156" t="str">
            <v>Fornecimento e instalação de projetor hermeticamente fechado tipo retangular para uso ao tempo com acessórios e lâmpada de 1x250w/220v - vapor metálico</v>
          </cell>
          <cell r="C1156" t="str">
            <v>UN</v>
          </cell>
          <cell r="D1156">
            <v>170.47329999999999</v>
          </cell>
        </row>
        <row r="1157">
          <cell r="A1157" t="str">
            <v>001.17.07380</v>
          </cell>
          <cell r="B1157" t="str">
            <v>Fornecimento e instalação de projetor com lâmpada vapor de mercúrio de 1.000w, inclusive reator, da abage ou similar</v>
          </cell>
          <cell r="C1157" t="str">
            <v>UN</v>
          </cell>
          <cell r="D1157">
            <v>1121.3766000000001</v>
          </cell>
        </row>
        <row r="1158">
          <cell r="A1158" t="str">
            <v>001.17.07400</v>
          </cell>
          <cell r="B1158" t="str">
            <v>Fornecimento e instalação de projetor em chapa de alumínio, e-40/400w, inclusive lampada vapor de mercúrio - 400w e reator, da abage ou similar</v>
          </cell>
          <cell r="C1158" t="str">
            <v>UN</v>
          </cell>
          <cell r="D1158">
            <v>158.54329999999999</v>
          </cell>
        </row>
        <row r="1159">
          <cell r="A1159" t="str">
            <v>001.17.07420</v>
          </cell>
          <cell r="B1159" t="str">
            <v>Fornecimento e instalação de projetor retangular blindado com lâmpada incandescente de 1.000w</v>
          </cell>
          <cell r="C1159" t="str">
            <v>UN</v>
          </cell>
          <cell r="D1159">
            <v>49.246600000000001</v>
          </cell>
        </row>
        <row r="1160">
          <cell r="A1160" t="str">
            <v>001.17.07440</v>
          </cell>
          <cell r="B1160" t="str">
            <v>Fornecimento e instalação de refletor com lâmpada vapor metálico - 2.000w, completo</v>
          </cell>
          <cell r="C1160" t="str">
            <v>CJ</v>
          </cell>
          <cell r="D1160">
            <v>1703.3065999999999</v>
          </cell>
        </row>
        <row r="1161">
          <cell r="A1161" t="str">
            <v>001.17.07460</v>
          </cell>
          <cell r="B1161"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161" t="str">
            <v>CJ</v>
          </cell>
          <cell r="D1161">
            <v>65.816599999999994</v>
          </cell>
        </row>
        <row r="1162">
          <cell r="A1162" t="str">
            <v>001.17.07480</v>
          </cell>
          <cell r="B1162"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162" t="str">
            <v>CJ</v>
          </cell>
          <cell r="D1162">
            <v>70.826599999999999</v>
          </cell>
        </row>
        <row r="1163">
          <cell r="A1163" t="str">
            <v>001.17.07500</v>
          </cell>
          <cell r="B1163"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163" t="str">
            <v>CJ</v>
          </cell>
          <cell r="D1163">
            <v>67.4666</v>
          </cell>
        </row>
        <row r="1164">
          <cell r="A1164" t="str">
            <v>001.17.07520</v>
          </cell>
          <cell r="B1164"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164" t="str">
            <v>CJ</v>
          </cell>
          <cell r="D1164">
            <v>128.4033</v>
          </cell>
        </row>
        <row r="1165">
          <cell r="A1165" t="str">
            <v>001.17.07540</v>
          </cell>
          <cell r="B1165"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165" t="str">
            <v>CJ</v>
          </cell>
          <cell r="D1165">
            <v>173.26329999999999</v>
          </cell>
        </row>
        <row r="1166">
          <cell r="A1166" t="str">
            <v>001.17.07560</v>
          </cell>
          <cell r="B1166" t="str">
            <v>Fornecimento e instalação de luminária a prova de tempo, gases, vapores com corpo e rede de proteção em alumínio com difusor em vidro boro silicato rosqueado ao corpo, e lâmpada de 1x100w/127v incandescente</v>
          </cell>
          <cell r="C1166" t="str">
            <v>CJ</v>
          </cell>
          <cell r="D1166">
            <v>65.286600000000007</v>
          </cell>
        </row>
        <row r="1167">
          <cell r="A1167" t="str">
            <v>001.17.07580</v>
          </cell>
          <cell r="B1167" t="str">
            <v>Fornecimento e instalação de luminária a prova de tempo, gases, vapores com corpo e rede de proteção em alumínio com difusor em vidro boro silicato rosqueado ao corpo, e lâmpada de 1x160w/127v - mista</v>
          </cell>
          <cell r="C1167" t="str">
            <v>CJ</v>
          </cell>
          <cell r="D1167">
            <v>72.616600000000005</v>
          </cell>
        </row>
        <row r="1168">
          <cell r="A1168" t="str">
            <v>001.17.07600</v>
          </cell>
          <cell r="B1168" t="str">
            <v>Fornecimento e instalação de luminária a prova de tempo, gases, vapores com corpo e rede de proteção em alumínio com difusor em vidro boro silicato rosqueado ao corpo, e lâmpada de 1x250w/220v - mista</v>
          </cell>
          <cell r="C1168" t="str">
            <v>CJ</v>
          </cell>
          <cell r="D1168">
            <v>77.626599999999996</v>
          </cell>
        </row>
        <row r="1169">
          <cell r="A1169" t="str">
            <v>001.17.07620</v>
          </cell>
          <cell r="B1169" t="str">
            <v>Fornecimento e instalação de luminária a prova de tempo, gases, vapores com corpo e rede de proteção em alumínio com difusor em vidro boro silicato rosqueado ao corpo, e lâmpada de 1x250w/220v - com vapor de mercúrio e reator</v>
          </cell>
          <cell r="C1169" t="str">
            <v>CJ</v>
          </cell>
          <cell r="D1169">
            <v>135.20330000000001</v>
          </cell>
        </row>
        <row r="1170">
          <cell r="A1170" t="str">
            <v>001.17.07640</v>
          </cell>
          <cell r="B1170" t="str">
            <v>Fornecimento e instalação de luminária a prova de tempo gase vapores pos tipo aramoela com corpo e rede prote em alumínio com difusor de vidro boro silicato rosqueado ao corpo e com lâmpada  de 1x100w/127v incand</v>
          </cell>
          <cell r="C1170" t="str">
            <v>CJ</v>
          </cell>
          <cell r="D1170">
            <v>90.836600000000004</v>
          </cell>
        </row>
        <row r="1171">
          <cell r="A1171" t="str">
            <v>001.17.07660</v>
          </cell>
          <cell r="B1171" t="str">
            <v>Fornecimento e instalação de luminária a prova de tempo gase vapores pos tipo aramoela com corpo e rede prote em alumínio com difusor de vidro boro silicato rosqueado ao corpo e com lâmpada  de 1x160w/220v mista</v>
          </cell>
          <cell r="C1171" t="str">
            <v>CJ</v>
          </cell>
          <cell r="D1171">
            <v>98.166600000000003</v>
          </cell>
        </row>
        <row r="1172">
          <cell r="A1172" t="str">
            <v>001.17.07680</v>
          </cell>
          <cell r="B1172" t="str">
            <v>Fornecimento e instalação de luminária a prova de tempo gase vapores pos tipo aramoela com corpo e rede prote em alumínio com difusor de vidro boro silicato rosqueado ao corpo e com lâmpada  de 1x250w/220v mista</v>
          </cell>
          <cell r="C1172" t="str">
            <v>CJ</v>
          </cell>
          <cell r="D1172">
            <v>103.17659999999999</v>
          </cell>
        </row>
        <row r="1173">
          <cell r="A1173" t="str">
            <v>001.17.07700</v>
          </cell>
          <cell r="B1173" t="str">
            <v>Fornecimento e instalação de luminária a prova de tempo gase vapores pos tipo aramoela com corpo e rede prote em alumínio com difusor de vidro boro silicato rosqueado ao corpo e com lâmpada  de 1x250w/220v vapor de mercúrio com reator</v>
          </cell>
          <cell r="C1173" t="str">
            <v>CJ</v>
          </cell>
          <cell r="D1173">
            <v>160.7533</v>
          </cell>
        </row>
        <row r="1174">
          <cell r="A1174" t="str">
            <v>001.17.07720</v>
          </cell>
          <cell r="B1174" t="str">
            <v>Fornecimento e instalação de conjunto de iluminação para quadra de esportes formado por 03 projetores hermeticamente fechados para uso ao tempo fixados em cantoneira metálica de 63.5x63.5x6.4x140 mm inclusive abraçadeira, mão francesa montado em poste c</v>
          </cell>
          <cell r="C1174" t="str">
            <v>CJ</v>
          </cell>
          <cell r="D1174">
            <v>998.64179999999999</v>
          </cell>
        </row>
        <row r="1175">
          <cell r="A1175" t="str">
            <v>001.17.07740</v>
          </cell>
          <cell r="B1175" t="str">
            <v>Fornecimento e instalação de proj. ext. retangular c/ 01 lâmpada vapor de sódio inclusive reator e ingnitor</v>
          </cell>
          <cell r="C1175" t="str">
            <v>CJ</v>
          </cell>
          <cell r="D1175">
            <v>22.203299999999999</v>
          </cell>
        </row>
        <row r="1176">
          <cell r="A1176" t="str">
            <v>001.17.07760</v>
          </cell>
          <cell r="B1176" t="str">
            <v>Fornecimento e instalação de luminária - ref. monitallo - ar - 0910-01 verde delta c/ lampadas incandescente até 100w-127v-demais acessórios</v>
          </cell>
          <cell r="C1176" t="str">
            <v>CJ</v>
          </cell>
          <cell r="D1176">
            <v>9.3193000000000001</v>
          </cell>
        </row>
        <row r="1177">
          <cell r="A1177" t="str">
            <v>001.17.07780</v>
          </cell>
          <cell r="B1177" t="str">
            <v>Fornecimento e instalação de luminária tipo plafonier de embutir na laje c/ 1 lampada incandescente de 100w/120v c/proteção de fero e vidro inquebrável</v>
          </cell>
          <cell r="C1177" t="str">
            <v>CJ</v>
          </cell>
          <cell r="D1177">
            <v>11.4993</v>
          </cell>
        </row>
        <row r="1178">
          <cell r="A1178" t="str">
            <v>001.17.07800</v>
          </cell>
          <cell r="B1178" t="str">
            <v>Fornecimento e instalação de luminária mod. aw-10 da alpha equip. elet. ltda ou similar  para uma lâmpada inc. de 100 w</v>
          </cell>
          <cell r="C1178" t="str">
            <v>UN</v>
          </cell>
          <cell r="D1178">
            <v>27.569299999999998</v>
          </cell>
        </row>
        <row r="1179">
          <cell r="A1179" t="str">
            <v>001.17.07820</v>
          </cell>
          <cell r="B1179" t="str">
            <v>Fornecimento e instalação de luminária fluorescente tubolit caramelo duas lampadas de 20w c/ 01 reator duplo de 20w-127v-60hz de afp e pr demais acessórios</v>
          </cell>
          <cell r="C1179" t="str">
            <v>CJ</v>
          </cell>
          <cell r="D1179">
            <v>49.704000000000001</v>
          </cell>
        </row>
        <row r="1180">
          <cell r="A1180" t="str">
            <v>001.17.07840</v>
          </cell>
          <cell r="B1180" t="str">
            <v>Fornecimento e instalação de luminária tubular fina sistema contínuo c/ 01 lâmpada fluorescente e reator eletrônico afp/pr inclusive conexões (uniões, curvas, etc.), 1x40 w</v>
          </cell>
          <cell r="C1180" t="str">
            <v>UN</v>
          </cell>
          <cell r="D1180">
            <v>65.836600000000004</v>
          </cell>
        </row>
        <row r="1181">
          <cell r="A1181" t="str">
            <v>001.17.07860</v>
          </cell>
          <cell r="B1181" t="str">
            <v>Fornecimento e instalação de luminária denom. cris de 15w/127v ref. 11014 c/ lâmpada 15w-127v</v>
          </cell>
          <cell r="C1181" t="str">
            <v>CJ</v>
          </cell>
          <cell r="D1181">
            <v>26.189299999999999</v>
          </cell>
        </row>
        <row r="1182">
          <cell r="A1182" t="str">
            <v>001.17.07880</v>
          </cell>
          <cell r="B1182" t="str">
            <v>Fornecimento e instalação de conjunto iluminação pública formado por 02 luminárias fechadas (02 pétalas) mod. hrc 612 philips ou similar com suporte zxp 613, lâmpada de vapor de mercúrio 250 w e reator afp, montado em poste de altura 10 m fixado em base</v>
          </cell>
          <cell r="C1182" t="str">
            <v>CJ</v>
          </cell>
          <cell r="D1182">
            <v>989.04909999999995</v>
          </cell>
        </row>
        <row r="1183">
          <cell r="A1183" t="str">
            <v>001.17.07900</v>
          </cell>
          <cell r="B1183" t="str">
            <v>Fornecimento e instalaçãod e luminária incandescente de embutir 1x60w, marca claro ou similar</v>
          </cell>
          <cell r="C1183" t="str">
            <v>UN</v>
          </cell>
          <cell r="D1183">
            <v>12.109299999999999</v>
          </cell>
        </row>
        <row r="1184">
          <cell r="A1184" t="str">
            <v>001.17.07920</v>
          </cell>
          <cell r="B1184" t="str">
            <v>Fornecimento e instalação de luminária tipo spot 1x60w, marca clarão ou similar</v>
          </cell>
          <cell r="C1184" t="str">
            <v>UN</v>
          </cell>
          <cell r="D1184">
            <v>15.8393</v>
          </cell>
        </row>
        <row r="1185">
          <cell r="A1185" t="str">
            <v>001.17.07940</v>
          </cell>
          <cell r="B1185" t="str">
            <v>Fornecimento e instalação de luminária bloco autônomo de iluminação de emergência com 2 projetores</v>
          </cell>
          <cell r="C1185" t="str">
            <v>UN</v>
          </cell>
          <cell r="D1185">
            <v>153.61840000000001</v>
          </cell>
        </row>
        <row r="1186">
          <cell r="A1186" t="str">
            <v>001.17.07960</v>
          </cell>
          <cell r="B1186" t="str">
            <v>Fornecimento e instalação de fio para telefone 2x22 awg</v>
          </cell>
          <cell r="C1186" t="str">
            <v>M</v>
          </cell>
          <cell r="D1186">
            <v>0.79790000000000005</v>
          </cell>
        </row>
        <row r="1187">
          <cell r="A1187" t="str">
            <v>001.17.07980</v>
          </cell>
          <cell r="B1187" t="str">
            <v>Fornecimento e instalação de cabo tipo utp , categoria 5 24 awg - 4 pares</v>
          </cell>
          <cell r="C1187" t="str">
            <v>M</v>
          </cell>
          <cell r="D1187">
            <v>2.024</v>
          </cell>
        </row>
        <row r="1188">
          <cell r="A1188" t="str">
            <v>001.17.08000</v>
          </cell>
          <cell r="B1188" t="str">
            <v>Fornecimento e instalação de fio bicolor 2x14 awg ( 12.00 x 1.500 mm2 )</v>
          </cell>
          <cell r="C1188" t="str">
            <v>ML</v>
          </cell>
          <cell r="D1188">
            <v>1.7163999999999999</v>
          </cell>
        </row>
        <row r="1189">
          <cell r="A1189" t="str">
            <v>001.17.08020</v>
          </cell>
          <cell r="B1189" t="str">
            <v>Fornecimento e instalação de terminal rj-45</v>
          </cell>
          <cell r="C1189" t="str">
            <v>UN</v>
          </cell>
          <cell r="D1189">
            <v>2.8473999999999999</v>
          </cell>
        </row>
        <row r="1190">
          <cell r="A1190" t="str">
            <v>001.17.08040</v>
          </cell>
          <cell r="B1190" t="str">
            <v>Fornecimento e instalação de tomada tipo rj45</v>
          </cell>
          <cell r="C1190" t="str">
            <v>UN</v>
          </cell>
          <cell r="D1190">
            <v>11.171099999999999</v>
          </cell>
        </row>
        <row r="1191">
          <cell r="A1191" t="str">
            <v>001.17.08060</v>
          </cell>
          <cell r="B1191" t="str">
            <v>Fornecimento e instalação de tomada de lógica (2tomadas rj45) em caixa de alumíinio 4""""x4"""" para piso</v>
          </cell>
          <cell r="C1191" t="str">
            <v>UN</v>
          </cell>
          <cell r="D1191">
            <v>50.912100000000002</v>
          </cell>
        </row>
        <row r="1192">
          <cell r="A1192" t="str">
            <v>001.17.08080</v>
          </cell>
          <cell r="B1192" t="str">
            <v>Fornecimento e instalação de tomada de lógica (2tomadas rj45) em caixa de alumínio 4""""x4"""" embutida na parede</v>
          </cell>
          <cell r="C1192" t="str">
            <v>UN</v>
          </cell>
          <cell r="D1192">
            <v>50.912100000000002</v>
          </cell>
        </row>
        <row r="1193">
          <cell r="A1193" t="str">
            <v>001.17.08100</v>
          </cell>
          <cell r="B1193" t="str">
            <v>Fornecimento e instalação de tomada para telefone padrao telebras, 4 polos em caixa condulete d=3/4""""</v>
          </cell>
          <cell r="C1193" t="str">
            <v>CJ</v>
          </cell>
          <cell r="D1193">
            <v>16.5915</v>
          </cell>
        </row>
        <row r="1194">
          <cell r="A1194" t="str">
            <v>001.17.08120</v>
          </cell>
          <cell r="B1194" t="str">
            <v>Fornecimento e instalação de tomada especial para informatica 2p+t  p/15a - 250 v em caixa condulete - d=3/4""""</v>
          </cell>
          <cell r="C1194" t="str">
            <v>CJ</v>
          </cell>
          <cell r="D1194">
            <v>17.891500000000001</v>
          </cell>
        </row>
        <row r="1195">
          <cell r="A1195" t="str">
            <v>001.17.08140</v>
          </cell>
          <cell r="B1195" t="str">
            <v>Fornecimento e instalação de caixa metálica p/ telefone n.1 10.00x10.00x5.00 cm</v>
          </cell>
          <cell r="C1195" t="str">
            <v>UN</v>
          </cell>
          <cell r="D1195">
            <v>1.7353000000000001</v>
          </cell>
        </row>
        <row r="1196">
          <cell r="A1196" t="str">
            <v>001.17.08160</v>
          </cell>
          <cell r="B1196" t="str">
            <v>Fornecimento e instalação de caixa metálica p/ telefone n.2 20.00x20.00x12.00 cm</v>
          </cell>
          <cell r="C1196" t="str">
            <v>UN</v>
          </cell>
          <cell r="D1196">
            <v>32.165900000000001</v>
          </cell>
        </row>
        <row r="1197">
          <cell r="A1197" t="str">
            <v>001.17.08180</v>
          </cell>
          <cell r="B1197" t="str">
            <v>Fornecimento e instalação de caixa metálica p/ telefone n.3 40.00x40.00x12.00 cm</v>
          </cell>
          <cell r="C1197" t="str">
            <v>UN</v>
          </cell>
          <cell r="D1197">
            <v>65.503299999999996</v>
          </cell>
        </row>
        <row r="1198">
          <cell r="A1198" t="str">
            <v>001.17.08200</v>
          </cell>
          <cell r="B1198" t="str">
            <v>Fornecimento e instalação de caixa metálica p/ telefone n.4 60.00x60.00x12.00 cm</v>
          </cell>
          <cell r="C1198" t="str">
            <v>UN</v>
          </cell>
          <cell r="D1198">
            <v>113.4517</v>
          </cell>
        </row>
        <row r="1199">
          <cell r="A1199" t="str">
            <v>001.17.08220</v>
          </cell>
          <cell r="B1199" t="str">
            <v>Fornecimento e instalação de caixa metálica p/ telefone n.5 80.00x80.00x12.00 cm</v>
          </cell>
          <cell r="C1199" t="str">
            <v>UN</v>
          </cell>
          <cell r="D1199">
            <v>187.33840000000001</v>
          </cell>
        </row>
        <row r="1200">
          <cell r="A1200" t="str">
            <v>001.17.08240</v>
          </cell>
          <cell r="B1200" t="str">
            <v>Fornecimento e instalação de caixa metálica p/ telefone n.6 120.00x120.00x12.00 cm</v>
          </cell>
          <cell r="C1200" t="str">
            <v>UN</v>
          </cell>
          <cell r="D1200">
            <v>400.15660000000003</v>
          </cell>
        </row>
        <row r="1201">
          <cell r="A1201" t="str">
            <v>001.17.08260</v>
          </cell>
          <cell r="B1201" t="str">
            <v>Execução de caixa de entrada em alvenaria c/ tampa metálica conf. padrão telemat r1 (60x35x50)cm</v>
          </cell>
          <cell r="C1201" t="str">
            <v>UN</v>
          </cell>
          <cell r="D1201">
            <v>0</v>
          </cell>
        </row>
        <row r="1202">
          <cell r="A1202" t="str">
            <v>001.17.08280</v>
          </cell>
          <cell r="B1202" t="str">
            <v>Execução de caixa de entrada em alvenaria c/ tampa metálica conf. padrão telemat r2 (107x52x50) cm</v>
          </cell>
          <cell r="C1202" t="str">
            <v>UN</v>
          </cell>
          <cell r="D1202">
            <v>0</v>
          </cell>
        </row>
        <row r="1203">
          <cell r="A1203" t="str">
            <v>001.17.08300</v>
          </cell>
          <cell r="B1203" t="str">
            <v>Fio de cobre nú seção 6.00 mm 2</v>
          </cell>
          <cell r="C1203" t="str">
            <v>ML</v>
          </cell>
          <cell r="D1203">
            <v>2.0632000000000001</v>
          </cell>
        </row>
        <row r="1204">
          <cell r="A1204" t="str">
            <v>001.17.08320</v>
          </cell>
          <cell r="B1204" t="str">
            <v>Fio de cobre nú seção 10.00 mm 2</v>
          </cell>
          <cell r="C1204" t="str">
            <v>ML</v>
          </cell>
          <cell r="D1204">
            <v>2.8902999999999999</v>
          </cell>
        </row>
        <row r="1205">
          <cell r="A1205" t="str">
            <v>001.17.08340</v>
          </cell>
          <cell r="B1205" t="str">
            <v>Fio de cobre nú seção 16.00 mm 2</v>
          </cell>
          <cell r="C1205" t="str">
            <v>ML</v>
          </cell>
          <cell r="D1205">
            <v>5.9539999999999997</v>
          </cell>
        </row>
        <row r="1206">
          <cell r="A1206" t="str">
            <v>001.17.08360</v>
          </cell>
          <cell r="B1206" t="str">
            <v>Cabo de cobre nú seção 3/0</v>
          </cell>
          <cell r="C1206" t="str">
            <v>ML</v>
          </cell>
          <cell r="D1206">
            <v>17.632999999999999</v>
          </cell>
        </row>
        <row r="1207">
          <cell r="A1207" t="str">
            <v>001.17.08380</v>
          </cell>
          <cell r="B1207" t="str">
            <v>Cabo de cobre nú seção 4/0</v>
          </cell>
          <cell r="C1207" t="str">
            <v>ML</v>
          </cell>
          <cell r="D1207">
            <v>22.450299999999999</v>
          </cell>
        </row>
        <row r="1208">
          <cell r="A1208" t="str">
            <v>001.17.08400</v>
          </cell>
          <cell r="B1208" t="str">
            <v>Cabo de cobre nú seção 10.00 mm2</v>
          </cell>
          <cell r="C1208" t="str">
            <v>ML</v>
          </cell>
          <cell r="D1208">
            <v>5.9744000000000002</v>
          </cell>
        </row>
        <row r="1209">
          <cell r="A1209" t="str">
            <v>001.17.08420</v>
          </cell>
          <cell r="B1209" t="str">
            <v>Cabo de cobre nú seção 16.00 mm2</v>
          </cell>
          <cell r="C1209" t="str">
            <v>ML</v>
          </cell>
          <cell r="D1209">
            <v>7.3196000000000003</v>
          </cell>
        </row>
        <row r="1210">
          <cell r="A1210" t="str">
            <v>001.17.08440</v>
          </cell>
          <cell r="B1210" t="str">
            <v>Cabo de cobre nú seção 25.00 mm2</v>
          </cell>
          <cell r="C1210" t="str">
            <v>ML</v>
          </cell>
          <cell r="D1210">
            <v>0</v>
          </cell>
        </row>
        <row r="1211">
          <cell r="A1211" t="str">
            <v>001.17.08460</v>
          </cell>
          <cell r="B1211" t="str">
            <v>Fornecimento e instalação de cordoalha de cobre nú equivalente ao cabo de  16.00 mm2</v>
          </cell>
          <cell r="C1211" t="str">
            <v>M</v>
          </cell>
          <cell r="D1211">
            <v>3.9853999999999998</v>
          </cell>
        </row>
        <row r="1212">
          <cell r="A1212" t="str">
            <v>001.17.08480</v>
          </cell>
          <cell r="B1212" t="str">
            <v>Conector de pressão com rabicho</v>
          </cell>
          <cell r="C1212" t="str">
            <v>UN</v>
          </cell>
          <cell r="D1212">
            <v>4.1474000000000002</v>
          </cell>
        </row>
        <row r="1213">
          <cell r="A1213" t="str">
            <v>001.17.08500</v>
          </cell>
          <cell r="B1213" t="str">
            <v>Conector de bi para medição</v>
          </cell>
          <cell r="C1213" t="str">
            <v>UN</v>
          </cell>
          <cell r="D1213">
            <v>13.916600000000001</v>
          </cell>
        </row>
        <row r="1214">
          <cell r="A1214" t="str">
            <v>001.17.08520</v>
          </cell>
          <cell r="B1214" t="str">
            <v>Parafuso olhal galvanizado 1/2"""" de 20 a 30 cm</v>
          </cell>
          <cell r="C1214" t="str">
            <v>UN</v>
          </cell>
          <cell r="D1214">
            <v>7.0236999999999998</v>
          </cell>
        </row>
        <row r="1215">
          <cell r="A1215" t="str">
            <v>001.17.08540</v>
          </cell>
          <cell r="B1215" t="str">
            <v>Manilha de ligação galvanizada de 3/8""""</v>
          </cell>
          <cell r="C1215" t="str">
            <v>UN</v>
          </cell>
          <cell r="D1215">
            <v>1.7737000000000001</v>
          </cell>
        </row>
        <row r="1216">
          <cell r="A1216" t="str">
            <v>001.17.08560</v>
          </cell>
          <cell r="B1216" t="str">
            <v>Manilha de barro vidrado de diâm. 12"""" x 0.60m</v>
          </cell>
          <cell r="C1216" t="str">
            <v>UN</v>
          </cell>
          <cell r="D1216">
            <v>19.278400000000001</v>
          </cell>
        </row>
        <row r="1217">
          <cell r="A1217" t="str">
            <v>001.17.08580</v>
          </cell>
          <cell r="B1217" t="str">
            <v>Sapatilha galvanizada 1/4""""</v>
          </cell>
          <cell r="C1217" t="str">
            <v>UN</v>
          </cell>
          <cell r="D1217">
            <v>1.2246999999999999</v>
          </cell>
        </row>
        <row r="1218">
          <cell r="A1218" t="str">
            <v>001.17.08600</v>
          </cell>
          <cell r="B1218" t="str">
            <v>Presilha galvanizada para cabo de aço galvanizado 1/4""""</v>
          </cell>
          <cell r="C1218" t="str">
            <v>UN</v>
          </cell>
          <cell r="D1218">
            <v>3.9737</v>
          </cell>
        </row>
        <row r="1219">
          <cell r="A1219" t="str">
            <v>001.17.08620</v>
          </cell>
          <cell r="B1219" t="str">
            <v>Abraçadeira para tubo de brasilit de diâm. 2"""" tipo para solda</v>
          </cell>
          <cell r="C1219" t="str">
            <v>UN</v>
          </cell>
          <cell r="D1219">
            <v>4.6653000000000002</v>
          </cell>
        </row>
        <row r="1220">
          <cell r="A1220" t="str">
            <v>001.17.08640</v>
          </cell>
          <cell r="B1220" t="str">
            <v>Abraçadeira para tubo de brasilit de diâm. 2"""" com rosca mecânica e porca</v>
          </cell>
          <cell r="C1220" t="str">
            <v>UN</v>
          </cell>
          <cell r="D1220">
            <v>5.5674000000000001</v>
          </cell>
        </row>
        <row r="1221">
          <cell r="A1221" t="str">
            <v>001.17.08660</v>
          </cell>
          <cell r="B1221" t="str">
            <v>Abraçadeira para tubo de brasilit de diâm. 2"""" para chumbar na parede</v>
          </cell>
          <cell r="C1221" t="str">
            <v>UN</v>
          </cell>
          <cell r="D1221">
            <v>4.8574000000000002</v>
          </cell>
        </row>
        <row r="1222">
          <cell r="A1222" t="str">
            <v>001.17.08680</v>
          </cell>
          <cell r="B1222" t="str">
            <v>Abraçadeira para tubo de brasilit de diâm. 2' com rosca soberba</v>
          </cell>
          <cell r="C1222" t="str">
            <v>UN</v>
          </cell>
          <cell r="D1222">
            <v>4.1536999999999997</v>
          </cell>
        </row>
        <row r="1223">
          <cell r="A1223" t="str">
            <v>001.17.08700</v>
          </cell>
          <cell r="B1223" t="str">
            <v>Braçadeira tipo simples para descida de cabo de cobre nú com roldana de porcelana para cabo 3/0 e 4/0 para mastro de diâm. 2"""" com 1 roldana</v>
          </cell>
          <cell r="C1223" t="str">
            <v>UN</v>
          </cell>
          <cell r="D1223">
            <v>5.8136999999999999</v>
          </cell>
        </row>
        <row r="1224">
          <cell r="A1224" t="str">
            <v>001.17.08720</v>
          </cell>
          <cell r="B1224" t="str">
            <v>Braçadeira tipo simples para descida de cabo de cobre nú com roldana de porcelana para cabo 3/0 e 4/0 para mastro de diâm. 2"""" com 2 roldana</v>
          </cell>
          <cell r="C1224" t="str">
            <v>UN</v>
          </cell>
          <cell r="D1224">
            <v>7.6237000000000004</v>
          </cell>
        </row>
        <row r="1225">
          <cell r="A1225" t="str">
            <v>001.17.08740</v>
          </cell>
          <cell r="B1225" t="str">
            <v>Braçadeira tipo simples para descida de cabo de cobre nú com roldana de porcelana para cabo 3/0 e 4/0 para mastro de diâm. 3"""" com 1 roldana</v>
          </cell>
          <cell r="C1225" t="str">
            <v>UN</v>
          </cell>
          <cell r="D1225">
            <v>9.0236999999999998</v>
          </cell>
        </row>
        <row r="1226">
          <cell r="A1226" t="str">
            <v>001.17.08760</v>
          </cell>
          <cell r="B1226" t="str">
            <v>Braçadeira tipo simples para descida de cabo de cobre nú com roldana de porcelana para cabo 3/0 e 4/0 para mastro de diâm. 3""""com 2 roldana</v>
          </cell>
          <cell r="C1226" t="str">
            <v>UN</v>
          </cell>
          <cell r="D1226">
            <v>11.0237</v>
          </cell>
        </row>
        <row r="1227">
          <cell r="A1227" t="str">
            <v>001.17.08780</v>
          </cell>
          <cell r="B1227" t="str">
            <v>Braçadeira tipo reforçada para descida de cabo de cobre nú com roldana de porcelana para cabo 3/0 e 4/0 para mastro de diâm. 2""""com 1 roldana</v>
          </cell>
          <cell r="C1227" t="str">
            <v>UN</v>
          </cell>
          <cell r="D1227">
            <v>6.4553000000000003</v>
          </cell>
        </row>
        <row r="1228">
          <cell r="A1228" t="str">
            <v>001.17.08800</v>
          </cell>
          <cell r="B1228" t="str">
            <v>Braçadeira tipo reforçada para descida de cabo de cobre nú com roldana de porcelana para cabo 3/0 e 4/0 para mastro de diâm. 2'com 2 roldana</v>
          </cell>
          <cell r="C1228" t="str">
            <v>UN</v>
          </cell>
          <cell r="D1228">
            <v>9.3253000000000004</v>
          </cell>
        </row>
        <row r="1229">
          <cell r="A1229" t="str">
            <v>001.17.08820</v>
          </cell>
          <cell r="B1229" t="str">
            <v>Braçadeira tipo reforçada para descida de cabo de cobre nú com roldana de porcelana para cabo 3/0 e 4/0 para mastro de diâm. 3"""" com 1 roldana</v>
          </cell>
          <cell r="C1229" t="str">
            <v>UN</v>
          </cell>
          <cell r="D1229">
            <v>9.5352999999999994</v>
          </cell>
        </row>
        <row r="1230">
          <cell r="A1230" t="str">
            <v>001.17.08840</v>
          </cell>
          <cell r="B1230" t="str">
            <v>Braçadeira tipo reforçada para descida de cabo de cobre nú com roldana de porcelana para cabo 3/0 e 4/0 para mastro de diâm. 3"""" com 2 roldana</v>
          </cell>
          <cell r="C1230" t="str">
            <v>UN</v>
          </cell>
          <cell r="D1230">
            <v>11.535299999999999</v>
          </cell>
        </row>
        <row r="1231">
          <cell r="A1231" t="str">
            <v>001.17.08860</v>
          </cell>
          <cell r="B1231" t="str">
            <v>Fornecimento e instalação de braçadeira de pvc com parafusos para fixação do cabo de aterramento</v>
          </cell>
          <cell r="C1231" t="str">
            <v>CJ</v>
          </cell>
          <cell r="D1231">
            <v>3.8210999999999999</v>
          </cell>
        </row>
        <row r="1232">
          <cell r="A1232" t="str">
            <v>001.17.08880</v>
          </cell>
          <cell r="B1232" t="str">
            <v>Braçadeira p/ 3 estais</v>
          </cell>
          <cell r="C1232" t="str">
            <v>CJ</v>
          </cell>
          <cell r="D1232">
            <v>89.138400000000004</v>
          </cell>
        </row>
        <row r="1233">
          <cell r="A1233" t="str">
            <v>001.17.08900</v>
          </cell>
          <cell r="B1233" t="str">
            <v>Suporte tipo simples para descida de cabo de cobre nú com roldana de porcelana com furo para cabo 3/0 e 4/0 liso para solda</v>
          </cell>
          <cell r="C1233" t="str">
            <v>UN</v>
          </cell>
          <cell r="D1233">
            <v>4.1913999999999998</v>
          </cell>
        </row>
        <row r="1234">
          <cell r="A1234" t="str">
            <v>001.17.08920</v>
          </cell>
          <cell r="B1234" t="str">
            <v>Suporte tipo simples para descida de cabo de cobre nú com roldana de porcelana com furo para cabo 3/0 e 4/0 com rosca meânica e porca</v>
          </cell>
          <cell r="C1234" t="str">
            <v>UN</v>
          </cell>
          <cell r="D1234">
            <v>5.5674000000000001</v>
          </cell>
        </row>
        <row r="1235">
          <cell r="A1235" t="str">
            <v>001.17.08940</v>
          </cell>
          <cell r="B1235" t="str">
            <v>Suporte tipo simples para descida de cabo de cobre nú com roldana de porcelana com furo para cabo 3/0 e 4/0 para chumbar na parede</v>
          </cell>
          <cell r="C1235" t="str">
            <v>UN</v>
          </cell>
          <cell r="D1235">
            <v>4.8574000000000002</v>
          </cell>
        </row>
        <row r="1236">
          <cell r="A1236" t="str">
            <v>001.17.08960</v>
          </cell>
          <cell r="B1236" t="str">
            <v>Suporte tipo simples para descida de cabo de cobre nú com roldana de porcelana com furo para cabo 3/0 e 4/0 com rosca soberba para madeira</v>
          </cell>
          <cell r="C1236" t="str">
            <v>UN</v>
          </cell>
          <cell r="D1236">
            <v>3.6674000000000002</v>
          </cell>
        </row>
        <row r="1237">
          <cell r="A1237" t="str">
            <v>001.17.08980</v>
          </cell>
          <cell r="B1237" t="str">
            <v>Suporte tipo simples para descida de cabo de cobre nú com roldana de porcelana com furo para cabo 3/0 e 4/0 para estrutura de telhado</v>
          </cell>
          <cell r="C1237" t="str">
            <v>UN</v>
          </cell>
          <cell r="D1237">
            <v>5.5473999999999997</v>
          </cell>
        </row>
        <row r="1238">
          <cell r="A1238" t="str">
            <v>001.17.09000</v>
          </cell>
          <cell r="B1238" t="str">
            <v>Suporte tipo reforçado para descida de cabo de cobre nú com roldana de porcelana com furo para cabo 3/0 e 4/0 liso para solda</v>
          </cell>
          <cell r="C1238" t="str">
            <v>UN</v>
          </cell>
          <cell r="D1238">
            <v>7.0385</v>
          </cell>
        </row>
        <row r="1239">
          <cell r="A1239" t="str">
            <v>001.17.09020</v>
          </cell>
          <cell r="B1239" t="str">
            <v>Suporte tipo reforçado para descida de cabo de cobre nú com roldana de porcelana com furo para cabo 3/0 e 4/0 com rosca meânica e porca</v>
          </cell>
          <cell r="C1239" t="str">
            <v>UN</v>
          </cell>
          <cell r="D1239">
            <v>6.8045</v>
          </cell>
        </row>
        <row r="1240">
          <cell r="A1240" t="str">
            <v>001.17.09040</v>
          </cell>
          <cell r="B1240" t="str">
            <v>Suporte tipo reforçado para descida de cabo de cobre nú com roldana de porcelana com furo para cabo 3/0 e 4/0 para chumbar na parede</v>
          </cell>
          <cell r="C1240" t="str">
            <v>UN</v>
          </cell>
          <cell r="D1240">
            <v>6.4645000000000001</v>
          </cell>
        </row>
        <row r="1241">
          <cell r="A1241" t="str">
            <v>001.17.09060</v>
          </cell>
          <cell r="B1241" t="str">
            <v>Suporte tipo reforçado para descida de cabo de cobre nú com roldana de porcelana com furo para cabo 3/0 e 4/0 com rosca soberba para madeira</v>
          </cell>
          <cell r="C1241" t="str">
            <v>UN</v>
          </cell>
          <cell r="D1241">
            <v>7.2244999999999999</v>
          </cell>
        </row>
        <row r="1242">
          <cell r="A1242" t="str">
            <v>001.17.09080</v>
          </cell>
          <cell r="B1242" t="str">
            <v>Suporte tipo reforçado para descida de cabo de cobre nú com roldana de porcelana com furo para cabo 3/0 e 4/0 para estrutura de telhado</v>
          </cell>
          <cell r="C1242" t="str">
            <v>UN</v>
          </cell>
          <cell r="D1242">
            <v>7.5945</v>
          </cell>
        </row>
        <row r="1243">
          <cell r="A1243" t="str">
            <v>001.17.09100</v>
          </cell>
          <cell r="B1243" t="str">
            <v>Suporte para fixação de para-raios em ferro cantoneira l 1 1/2""""x 1/2""""x 3/16"""" com comprimento de 2.00 m</v>
          </cell>
          <cell r="C1243" t="str">
            <v>PC</v>
          </cell>
          <cell r="D1243">
            <v>270.23660000000001</v>
          </cell>
        </row>
        <row r="1244">
          <cell r="A1244" t="str">
            <v>001.17.09120</v>
          </cell>
          <cell r="B1244" t="str">
            <v>Suporte para fixação de isoladores de pedestal em chapa de ferro</v>
          </cell>
          <cell r="C1244" t="str">
            <v>PC</v>
          </cell>
          <cell r="D1244">
            <v>62.236600000000003</v>
          </cell>
        </row>
        <row r="1245">
          <cell r="A1245" t="str">
            <v>001.17.09140</v>
          </cell>
          <cell r="B1245" t="str">
            <v>Suporte para fixacao de tc e tp em ferro cantoneira l de 1 1/2"""" x 1 1/2"""" x 3/16"""" soldados entre si (conf. det. da cemat)</v>
          </cell>
          <cell r="C1245" t="str">
            <v>PC</v>
          </cell>
          <cell r="D1245">
            <v>270.23660000000001</v>
          </cell>
        </row>
        <row r="1246">
          <cell r="A1246" t="str">
            <v>001.17.09160</v>
          </cell>
          <cell r="B1246" t="str">
            <v>Conjunto de bracadeira com quatro apoios e suportes fixos em cano galvanizado diâm. 1 pol inclusive pintura</v>
          </cell>
          <cell r="C1246" t="str">
            <v>CJ</v>
          </cell>
          <cell r="D1246">
            <v>116.8599</v>
          </cell>
        </row>
        <row r="1247">
          <cell r="A1247" t="str">
            <v>001.17.09180</v>
          </cell>
          <cell r="B1247" t="str">
            <v>Conector de cobre para haste de 5/8"""" ou 3/4"""" para cabo de cobre nú 3/0 e 4/0</v>
          </cell>
          <cell r="C1247" t="str">
            <v>UN</v>
          </cell>
          <cell r="D1247">
            <v>4.5137</v>
          </cell>
        </row>
        <row r="1248">
          <cell r="A1248" t="str">
            <v>001.17.09200</v>
          </cell>
          <cell r="B1248" t="str">
            <v>Conector bimetálico de um parafuso p/ cabo alumínio n. 2awg e cobre 16 mm2</v>
          </cell>
          <cell r="C1248" t="str">
            <v>PC</v>
          </cell>
          <cell r="D1248">
            <v>2.1036999999999999</v>
          </cell>
        </row>
        <row r="1249">
          <cell r="A1249" t="str">
            <v>001.17.09220</v>
          </cell>
          <cell r="B1249" t="str">
            <v>Conector tipo chapa-cabo</v>
          </cell>
          <cell r="C1249" t="str">
            <v>PC</v>
          </cell>
          <cell r="D1249">
            <v>2.2237</v>
          </cell>
        </row>
        <row r="1250">
          <cell r="A1250" t="str">
            <v>001.17.09240</v>
          </cell>
          <cell r="B1250" t="str">
            <v>Conector de ferro fundido tipo ccc para cabo numero 3/0 e 4/0</v>
          </cell>
          <cell r="C1250" t="str">
            <v>UN</v>
          </cell>
          <cell r="D1250">
            <v>4.5137</v>
          </cell>
        </row>
        <row r="1251">
          <cell r="A1251" t="str">
            <v>001.17.09260</v>
          </cell>
          <cell r="B1251" t="str">
            <v>Conetor para eletrodo de terra copperweld</v>
          </cell>
          <cell r="C1251" t="str">
            <v>UN</v>
          </cell>
          <cell r="D1251">
            <v>2.3136999999999999</v>
          </cell>
        </row>
        <row r="1252">
          <cell r="A1252" t="str">
            <v>001.17.09280</v>
          </cell>
          <cell r="B1252" t="str">
            <v>Eletrodos de terra completo</v>
          </cell>
          <cell r="C1252" t="str">
            <v>UN</v>
          </cell>
          <cell r="D1252">
            <v>134.54329999999999</v>
          </cell>
        </row>
        <row r="1253">
          <cell r="A1253" t="str">
            <v>001.17.09300</v>
          </cell>
          <cell r="B1253" t="str">
            <v>Eletrodo de terra copperweld 5/8"""" x 3 m</v>
          </cell>
          <cell r="C1253" t="str">
            <v>UN</v>
          </cell>
          <cell r="D1253">
            <v>17.278400000000001</v>
          </cell>
        </row>
        <row r="1254">
          <cell r="A1254" t="str">
            <v>001.17.09320</v>
          </cell>
          <cell r="B1254" t="str">
            <v>Haste de ferro galvanizado com suporte de fixacao pintura em tinta alumínio 3/4 pol x 3 m</v>
          </cell>
          <cell r="C1254" t="str">
            <v>UN</v>
          </cell>
          <cell r="D1254">
            <v>66.151499999999999</v>
          </cell>
        </row>
        <row r="1255">
          <cell r="A1255" t="str">
            <v>001.17.09340</v>
          </cell>
          <cell r="B1255" t="str">
            <v>Haste de cobre alta camada - 5/8"""" x 3,0 m</v>
          </cell>
          <cell r="C1255" t="str">
            <v>UN</v>
          </cell>
          <cell r="D1255">
            <v>21.118400000000001</v>
          </cell>
        </row>
        <row r="1256">
          <cell r="A1256" t="str">
            <v>001.17.09360</v>
          </cell>
          <cell r="B1256" t="str">
            <v>Fornecimento e instalação de haste terra seção em l de 2 40 m com conector e parafuso</v>
          </cell>
          <cell r="C1256" t="str">
            <v>UN</v>
          </cell>
          <cell r="D1256">
            <v>30.828399999999998</v>
          </cell>
        </row>
        <row r="1257">
          <cell r="A1257" t="str">
            <v>001.17.09380</v>
          </cell>
          <cell r="B1257" t="str">
            <v>Fornecimento e instalação de haste de ancira de 2.400 mm</v>
          </cell>
          <cell r="C1257" t="str">
            <v>UN</v>
          </cell>
          <cell r="D1257">
            <v>14.718400000000001</v>
          </cell>
        </row>
        <row r="1258">
          <cell r="A1258" t="str">
            <v>001.17.09400</v>
          </cell>
          <cell r="B1258" t="str">
            <v>Captor franklim c/ 4 pontas c/ h=350 mm em latão cromado</v>
          </cell>
          <cell r="C1258" t="str">
            <v>UN</v>
          </cell>
          <cell r="D1258">
            <v>32.186599999999999</v>
          </cell>
        </row>
        <row r="1259">
          <cell r="A1259" t="str">
            <v>001.17.09420</v>
          </cell>
          <cell r="B1259" t="str">
            <v>Captor franklim c/ 4 pontas c/ h=350 mm em aço inox</v>
          </cell>
          <cell r="C1259" t="str">
            <v>UN</v>
          </cell>
          <cell r="D1259">
            <v>32.186599999999999</v>
          </cell>
        </row>
        <row r="1260">
          <cell r="A1260" t="str">
            <v>001.17.09440</v>
          </cell>
          <cell r="B1260" t="str">
            <v>Terminal aéreo (gaiola faraday)</v>
          </cell>
          <cell r="C1260" t="str">
            <v>UN</v>
          </cell>
          <cell r="D1260">
            <v>14.1266</v>
          </cell>
        </row>
        <row r="1261">
          <cell r="A1261" t="str">
            <v>001.17.09460</v>
          </cell>
          <cell r="B1261" t="str">
            <v>Base p/ mastro de aço galvanizado com diâm. 2""""</v>
          </cell>
          <cell r="C1261" t="str">
            <v>UN</v>
          </cell>
          <cell r="D1261">
            <v>30.276599999999998</v>
          </cell>
        </row>
        <row r="1262">
          <cell r="A1262" t="str">
            <v>001.17.09480</v>
          </cell>
          <cell r="B1262" t="str">
            <v>Relee fotoelétrico da iluminatic rm 74 n para comando automático de iluminação</v>
          </cell>
          <cell r="C1262" t="str">
            <v>UN</v>
          </cell>
          <cell r="D1262">
            <v>20.698399999999999</v>
          </cell>
        </row>
        <row r="1263">
          <cell r="A1263" t="str">
            <v>001.17.09500</v>
          </cell>
          <cell r="B1263" t="str">
            <v>Aparelho simples luz obstáculo para sinalização corpo em alumínio fundido incorrosível globo de vidro cristal neutro térmico extra temperado pigmentado  em vermelho com uma lâmpada de 60 w/127v com rele fotoelétrico, haste em</v>
          </cell>
          <cell r="C1263" t="str">
            <v>CJ</v>
          </cell>
          <cell r="D1263">
            <v>110.3092</v>
          </cell>
        </row>
        <row r="1264">
          <cell r="A1264" t="str">
            <v>001.17.09520</v>
          </cell>
          <cell r="B1264" t="str">
            <v>Aparelho duplo de luz  obstáculo para sinalização corpo em alumínio fundido incorrosível corpo de vidro cristal neutro térmico extra temperado pigmentado em vermelho com duas lâmpadas de 60w127v com rele foto-elétrico, haste</v>
          </cell>
          <cell r="C1264" t="str">
            <v>CJ</v>
          </cell>
          <cell r="D1264">
            <v>110.3092</v>
          </cell>
        </row>
        <row r="1265">
          <cell r="A1265" t="str">
            <v>001.17.09540</v>
          </cell>
          <cell r="B1265" t="str">
            <v>Mastro simples em aço galv. de diam. 2"""" c/ luva de red.para 3/4 polcom 3 metros</v>
          </cell>
          <cell r="C1265" t="str">
            <v>CJ</v>
          </cell>
          <cell r="D1265">
            <v>80.1066</v>
          </cell>
        </row>
        <row r="1266">
          <cell r="A1266" t="str">
            <v>001.17.09560</v>
          </cell>
          <cell r="B1266" t="str">
            <v>Mastro simples em aço galv. de diam. 2"""" c/ luva de red.para 3/4 pol com 6 metros</v>
          </cell>
          <cell r="C1266" t="str">
            <v>CJ</v>
          </cell>
          <cell r="D1266">
            <v>155.11510000000001</v>
          </cell>
        </row>
        <row r="1267">
          <cell r="A1267" t="str">
            <v>001.17.09580</v>
          </cell>
          <cell r="B1267" t="str">
            <v>Execução de caixa de concreto 40x40x60cm com tampa de concreto armado</v>
          </cell>
          <cell r="C1267" t="str">
            <v>UN</v>
          </cell>
          <cell r="D1267">
            <v>49.1768</v>
          </cell>
        </row>
        <row r="1268">
          <cell r="A1268" t="str">
            <v>001.17.09600</v>
          </cell>
          <cell r="B1268" t="str">
            <v>Execução de solda exotermica para cordoalha de cobre ou cabo de cobre - 35.00 mm2</v>
          </cell>
          <cell r="C1268" t="str">
            <v>UN</v>
          </cell>
          <cell r="D1268">
            <v>8.6564999999999994</v>
          </cell>
        </row>
        <row r="1269">
          <cell r="A1269" t="str">
            <v>001.17.09620</v>
          </cell>
          <cell r="B1269" t="str">
            <v>Fornecimento e instalação de extintor de incendio de co2 - 6 kg</v>
          </cell>
          <cell r="C1269" t="str">
            <v>UN</v>
          </cell>
          <cell r="D1269">
            <v>178</v>
          </cell>
        </row>
        <row r="1270">
          <cell r="A1270" t="str">
            <v>001.17.09640</v>
          </cell>
          <cell r="B1270" t="str">
            <v>Conjunto motor bomba centrífuga trifásica 50 a 60 hz para sucção até 6m pot. 1/2 hp</v>
          </cell>
          <cell r="C1270" t="str">
            <v>CJ</v>
          </cell>
          <cell r="D1270">
            <v>288.87720000000002</v>
          </cell>
        </row>
        <row r="1271">
          <cell r="A1271" t="str">
            <v>001.17.09660</v>
          </cell>
          <cell r="B1271" t="str">
            <v>Conjunto motor bomba centrífuga trifásica 50 a 60 hz para sucção até 6m pot. 3/4 hp</v>
          </cell>
          <cell r="C1271" t="str">
            <v>CJ</v>
          </cell>
          <cell r="D1271">
            <v>299.87720000000002</v>
          </cell>
        </row>
        <row r="1272">
          <cell r="A1272" t="str">
            <v>001.17.09680</v>
          </cell>
          <cell r="B1272" t="str">
            <v>Conjunto motor bomba centrífuga trifásica 50 a 60 hz para sucção até 6m pot. 1 hp</v>
          </cell>
          <cell r="C1272" t="str">
            <v>CJ</v>
          </cell>
          <cell r="D1272">
            <v>389.79700000000003</v>
          </cell>
        </row>
        <row r="1273">
          <cell r="A1273" t="str">
            <v>001.17.09700</v>
          </cell>
          <cell r="B1273" t="str">
            <v>Conjunto motor bomba centrífuga trifásica 50 a 60 hz para sucção até 6m pot. 1 1/2"""" hp</v>
          </cell>
          <cell r="C1273" t="str">
            <v>CJ</v>
          </cell>
          <cell r="D1273">
            <v>466.79700000000003</v>
          </cell>
        </row>
        <row r="1274">
          <cell r="A1274" t="str">
            <v>001.17.09720</v>
          </cell>
          <cell r="B1274" t="str">
            <v>Conjunto motor bomba centrífuga trifásica 50 a 60 hz para sucção até 6m pot. 2"""" hp</v>
          </cell>
          <cell r="C1274" t="str">
            <v>CJ</v>
          </cell>
          <cell r="D1274">
            <v>499.7165</v>
          </cell>
        </row>
        <row r="1275">
          <cell r="A1275" t="str">
            <v>001.17.09740</v>
          </cell>
          <cell r="B1275" t="str">
            <v>Conjunto motor bomba centrifuga monoestagio com bocais flangeados - cf-7 mark ou similar - 03 cv</v>
          </cell>
          <cell r="C1275" t="str">
            <v>UN</v>
          </cell>
          <cell r="D1275">
            <v>276.7165</v>
          </cell>
        </row>
        <row r="1276">
          <cell r="A1276" t="str">
            <v>001.17.09760</v>
          </cell>
          <cell r="B1276" t="str">
            <v>Execução de caixa de passagem de concreto de 5 cm espessura e tampa de concreto impermeabilizada de 30.00 x 30.00 x 30.00 cm</v>
          </cell>
          <cell r="C1276" t="str">
            <v>CJ</v>
          </cell>
          <cell r="D1276">
            <v>29.3004</v>
          </cell>
        </row>
        <row r="1277">
          <cell r="A1277" t="str">
            <v>001.17.09780</v>
          </cell>
          <cell r="B1277" t="str">
            <v>Execução de caixa de passagem de concreto de 5 cm espessura e tampa de concreto impermeabilizada de 30.00 x 30.00 x 40.00 cm</v>
          </cell>
          <cell r="C1277" t="str">
            <v>CJ</v>
          </cell>
          <cell r="D1277">
            <v>33.349299999999999</v>
          </cell>
        </row>
        <row r="1278">
          <cell r="A1278" t="str">
            <v>001.17.09800</v>
          </cell>
          <cell r="B1278" t="str">
            <v>Execução de caixa de passagem de concreto de 5 cm espessura e tampa de concreto impermeabilizada de 40.00 x 40.00 x 40.00 cm</v>
          </cell>
          <cell r="C1278" t="str">
            <v>CJ</v>
          </cell>
          <cell r="D1278">
            <v>49.288800000000002</v>
          </cell>
        </row>
        <row r="1279">
          <cell r="A1279" t="str">
            <v>001.17.09820</v>
          </cell>
          <cell r="B1279" t="str">
            <v>Execução de caixa de passagem de concreto de 5 cm espessura e tampa de concreto impermeabilizada de 40.00 x 40.00 x 50.00 cm</v>
          </cell>
          <cell r="C1279" t="str">
            <v>CJ</v>
          </cell>
          <cell r="D1279">
            <v>56.219700000000003</v>
          </cell>
        </row>
        <row r="1280">
          <cell r="A1280" t="str">
            <v>001.17.09840</v>
          </cell>
          <cell r="B1280" t="str">
            <v>Execução de caixa de passagem de concreto de 5 cm espessura e tampa de concreto impermeabilizada de 50.00 x 50.00 x 50.00 cm</v>
          </cell>
          <cell r="C1280" t="str">
            <v>CJ</v>
          </cell>
          <cell r="D1280">
            <v>74.485900000000001</v>
          </cell>
        </row>
        <row r="1281">
          <cell r="A1281" t="str">
            <v>001.17.09860</v>
          </cell>
          <cell r="B1281" t="str">
            <v>Execução de caixa de passagem de concreto de 5 cm espessura e tampa de concreto impermeabilizada de 50.00 x 50.00 x 60.00 cm</v>
          </cell>
          <cell r="C1281" t="str">
            <v>CJ</v>
          </cell>
          <cell r="D1281">
            <v>83.245699999999999</v>
          </cell>
        </row>
        <row r="1282">
          <cell r="A1282" t="str">
            <v>001.17.09880</v>
          </cell>
          <cell r="B1282" t="str">
            <v>Execução de caixa de passagem de concreto de 5 cm espessura e tampa de concreto impermeabilizada de 60.00 x 60.00 x 60.00 cm</v>
          </cell>
          <cell r="C1282" t="str">
            <v>CJ</v>
          </cell>
          <cell r="D1282">
            <v>105.46429999999999</v>
          </cell>
        </row>
        <row r="1283">
          <cell r="A1283" t="str">
            <v>001.17.09900</v>
          </cell>
          <cell r="B1283" t="str">
            <v>Execução de caixa de passagem de concreto de 5 cm espessura e tampa de concreto impermeabilizada de 80.00 x 80.00 x 80.00 cm</v>
          </cell>
          <cell r="C1283" t="str">
            <v>CJ</v>
          </cell>
          <cell r="D1283">
            <v>184.3571</v>
          </cell>
        </row>
        <row r="1284">
          <cell r="A1284" t="str">
            <v>001.17.09920</v>
          </cell>
          <cell r="B1284" t="str">
            <v>Execução de caixa de passagem de concreto de 5 cm espessura e tampa de concreto impermeabilizada de 80.00 x 80.00 x 100.00 cm</v>
          </cell>
          <cell r="C1284" t="str">
            <v>CJ</v>
          </cell>
          <cell r="D1284">
            <v>213.93610000000001</v>
          </cell>
        </row>
        <row r="1285">
          <cell r="A1285" t="str">
            <v>001.17.09940</v>
          </cell>
          <cell r="B1285" t="str">
            <v>Execução de caixa de passagem de alvenaria de 1/2 vez c/ tampa de concreto impermeabilizada 30.00 x 30.00 x 30.00 cm</v>
          </cell>
          <cell r="C1285" t="str">
            <v>CJ</v>
          </cell>
          <cell r="D1285">
            <v>41.578899999999997</v>
          </cell>
        </row>
        <row r="1286">
          <cell r="A1286" t="str">
            <v>001.17.09960</v>
          </cell>
          <cell r="B1286" t="str">
            <v>Execução de caixa de passagem de alvenaria de 1/2 vez c/ tampa de concreto impermeabilizada 30.00 x 30.00 x 40.00 cm</v>
          </cell>
          <cell r="C1286" t="str">
            <v>CJ</v>
          </cell>
          <cell r="D1286">
            <v>48.521999999999998</v>
          </cell>
        </row>
        <row r="1287">
          <cell r="A1287" t="str">
            <v>001.17.09980</v>
          </cell>
          <cell r="B1287" t="str">
            <v>Execução de caixa de passagem de alvenaria de 1/2 vez c/ tampa de concreto impermeabilizada 40.00 x 40.00 x 40.00 cm</v>
          </cell>
          <cell r="C1287" t="str">
            <v>CJ</v>
          </cell>
          <cell r="D1287">
            <v>60.3523</v>
          </cell>
        </row>
        <row r="1288">
          <cell r="A1288" t="str">
            <v>001.17.10000</v>
          </cell>
          <cell r="B1288" t="str">
            <v>Execução de caixa de passagem de alvenaria de 1/2 vez c/ tampa de concreto impermeabilizada 40.00 x 40.00 x 50.00 cm</v>
          </cell>
          <cell r="C1288" t="str">
            <v>CJ</v>
          </cell>
          <cell r="D1288">
            <v>71.249200000000002</v>
          </cell>
        </row>
        <row r="1289">
          <cell r="A1289" t="str">
            <v>001.17.10020</v>
          </cell>
          <cell r="B1289" t="str">
            <v>Execução de caixa de passagem de alvenaria de 1/2 vez c/ tampa de concreto impermeabiliada 50.00 x 50.00 x 50.00 cm</v>
          </cell>
          <cell r="C1289" t="str">
            <v>CJ</v>
          </cell>
          <cell r="D1289">
            <v>88.053899999999999</v>
          </cell>
        </row>
        <row r="1290">
          <cell r="A1290" t="str">
            <v>001.17.10040</v>
          </cell>
          <cell r="B1290" t="str">
            <v>Exeucução de caixa de passagem de alvenaria de 1/2 vez c/ tampa de concreto impermeabilizada 50.00 x 50.00 x 60.0 cm</v>
          </cell>
          <cell r="C1290" t="str">
            <v>CJ</v>
          </cell>
          <cell r="D1290">
            <v>98.055300000000003</v>
          </cell>
        </row>
        <row r="1291">
          <cell r="A1291" t="str">
            <v>001.17.10060</v>
          </cell>
          <cell r="B1291" t="str">
            <v>Execuçãoo de caixa de passagem de alvenaria de 1/2 vez c/ tampa de concreto impermeabilizada 60.00 x 60.00 x 60.00 cm</v>
          </cell>
          <cell r="C1291" t="str">
            <v>CJ</v>
          </cell>
          <cell r="D1291">
            <v>119.91970000000001</v>
          </cell>
        </row>
        <row r="1292">
          <cell r="A1292" t="str">
            <v>001.17.10080</v>
          </cell>
          <cell r="B1292" t="str">
            <v>Execução de caixa de passagem de alvenaria de 1/2 vez c/ tampa de concreto impermeabilizada 80.00 x 80.00 x 80.00 cm</v>
          </cell>
          <cell r="C1292" t="str">
            <v>CJ</v>
          </cell>
          <cell r="D1292">
            <v>197.34119999999999</v>
          </cell>
        </row>
        <row r="1293">
          <cell r="A1293" t="str">
            <v>001.17.10100</v>
          </cell>
          <cell r="B1293" t="str">
            <v>Execução de caixa de passagem de alvenaria de 1/2 vez c/ tampa de concreto impermeabilizada 80.00 x 80.00 x 100.00 cm</v>
          </cell>
          <cell r="C1293" t="str">
            <v>CJ</v>
          </cell>
          <cell r="D1293">
            <v>231.9402</v>
          </cell>
        </row>
        <row r="1294">
          <cell r="A1294" t="str">
            <v>001.17.10120</v>
          </cell>
          <cell r="B1294" t="str">
            <v>Fornecimento e instalação de placa de advertência com os dizeres """"perigo de morte alta tensão""""</v>
          </cell>
          <cell r="C1294" t="str">
            <v>PC</v>
          </cell>
          <cell r="D1294">
            <v>36.118400000000001</v>
          </cell>
        </row>
        <row r="1295">
          <cell r="A1295" t="str">
            <v>001.17.10140</v>
          </cell>
          <cell r="B1295" t="str">
            <v>Fornecimento e instalação de arame de aço galvanizado nº 12bwg (48g/m)</v>
          </cell>
          <cell r="C1295" t="str">
            <v>KG</v>
          </cell>
          <cell r="D1295">
            <v>6.7171000000000003</v>
          </cell>
        </row>
        <row r="1296">
          <cell r="A1296" t="str">
            <v>001.17.10160</v>
          </cell>
          <cell r="B1296" t="str">
            <v>Fornecimento e instalação de arame de aço galvanizado nº 14bwg (27 2g/m)</v>
          </cell>
          <cell r="C1296" t="str">
            <v>KG</v>
          </cell>
          <cell r="D1296">
            <v>8.3536000000000001</v>
          </cell>
        </row>
        <row r="1297">
          <cell r="A1297" t="str">
            <v>001.17.10180</v>
          </cell>
          <cell r="B1297" t="str">
            <v>Fornecimento e instalação de arame de aço galvanizado nº 16bwg (16 8g/m)</v>
          </cell>
          <cell r="C1297" t="str">
            <v>KG</v>
          </cell>
          <cell r="D1297">
            <v>6.6536</v>
          </cell>
        </row>
        <row r="1298">
          <cell r="A1298" t="str">
            <v>001.17.10200</v>
          </cell>
          <cell r="B1298" t="str">
            <v>Fornecimento e instalação de fio de alumínio recozido para amarração nº. 6 awg</v>
          </cell>
          <cell r="C1298" t="str">
            <v>KG</v>
          </cell>
          <cell r="D1298">
            <v>27.3766</v>
          </cell>
        </row>
        <row r="1299">
          <cell r="A1299" t="str">
            <v>001.17.10220</v>
          </cell>
          <cell r="B1299" t="str">
            <v>Fornecimento e instalação de fio de alumínio recozido para amarração nº. 4 awg</v>
          </cell>
          <cell r="C1299" t="str">
            <v>KG</v>
          </cell>
          <cell r="D1299">
            <v>24.319299999999998</v>
          </cell>
        </row>
        <row r="1300">
          <cell r="A1300" t="str">
            <v>001.17.10240</v>
          </cell>
          <cell r="B1300" t="str">
            <v>Fornecimento e instalação de cabo de alumínio nú classe 15 kv m 4 awg - ca</v>
          </cell>
          <cell r="C1300" t="str">
            <v>ML</v>
          </cell>
          <cell r="D1300">
            <v>2.0459999999999998</v>
          </cell>
        </row>
        <row r="1301">
          <cell r="A1301" t="str">
            <v>001.17.10260</v>
          </cell>
          <cell r="B1301" t="str">
            <v>Fornecimento e instalação de cabo de alumínio nú classe 15 kv nº. 2 caa</v>
          </cell>
          <cell r="C1301" t="str">
            <v>KG</v>
          </cell>
          <cell r="D1301">
            <v>16.633400000000002</v>
          </cell>
        </row>
        <row r="1302">
          <cell r="A1302" t="str">
            <v>001.17.10280</v>
          </cell>
          <cell r="B1302" t="str">
            <v>Fornecimento e instalação de cabo de alumínio nú classe 15 kv nº. 2 ca</v>
          </cell>
          <cell r="C1302" t="str">
            <v>KG</v>
          </cell>
          <cell r="D1302">
            <v>12.877599999999999</v>
          </cell>
        </row>
        <row r="1303">
          <cell r="A1303" t="str">
            <v>001.17.10300</v>
          </cell>
          <cell r="B1303" t="str">
            <v>Fornecimento e instalação de cabo de alumínio nú classe 15 kv nº. 1/0 ca</v>
          </cell>
          <cell r="C1303" t="str">
            <v>KG</v>
          </cell>
          <cell r="D1303">
            <v>13.0825</v>
          </cell>
        </row>
        <row r="1304">
          <cell r="A1304" t="str">
            <v>001.17.10320</v>
          </cell>
          <cell r="B1304" t="str">
            <v>Cabo de aço galvanizado 1/4""""</v>
          </cell>
          <cell r="C1304" t="str">
            <v>ML</v>
          </cell>
          <cell r="D1304">
            <v>0.80220000000000002</v>
          </cell>
        </row>
        <row r="1305">
          <cell r="A1305" t="str">
            <v>001.17.10340</v>
          </cell>
          <cell r="B1305" t="str">
            <v>Fornecimento e instalação de cabo de aço 6.4mm 1/4""""</v>
          </cell>
          <cell r="C1305" t="str">
            <v>ML</v>
          </cell>
          <cell r="D1305">
            <v>3.1667999999999998</v>
          </cell>
        </row>
        <row r="1306">
          <cell r="A1306" t="str">
            <v>001.17.10360</v>
          </cell>
          <cell r="B1306" t="str">
            <v>Esticador galvanizado de diâm. 1/2""""</v>
          </cell>
          <cell r="C1306" t="str">
            <v>UN</v>
          </cell>
          <cell r="D1306">
            <v>13.035299999999999</v>
          </cell>
        </row>
        <row r="1307">
          <cell r="A1307" t="str">
            <v>001.17.10380</v>
          </cell>
          <cell r="B1307" t="str">
            <v>Fornecimento e instalação de fita de alumínio para proteção de 1 x 10 mm</v>
          </cell>
          <cell r="C1307" t="str">
            <v>KG</v>
          </cell>
          <cell r="D1307">
            <v>34.315100000000001</v>
          </cell>
        </row>
        <row r="1308">
          <cell r="A1308" t="str">
            <v>001.17.10400</v>
          </cell>
          <cell r="B1308" t="str">
            <v>Fornecimento e instalação de chave blindada tripolar 250v 30 amp/250v</v>
          </cell>
          <cell r="C1308" t="str">
            <v>UN</v>
          </cell>
          <cell r="D1308">
            <v>79.3245</v>
          </cell>
        </row>
        <row r="1309">
          <cell r="A1309" t="str">
            <v>001.17.10420</v>
          </cell>
          <cell r="B1309" t="str">
            <v>Fornecimento e instalação de chave blindada tripolar 60 amp/250v</v>
          </cell>
          <cell r="C1309" t="str">
            <v>UN</v>
          </cell>
          <cell r="D1309">
            <v>168.46209999999999</v>
          </cell>
        </row>
        <row r="1310">
          <cell r="A1310" t="str">
            <v>001.17.10440</v>
          </cell>
          <cell r="B1310" t="str">
            <v>Fornecimento e instalação de chave blindada tripolar 100 amp/250v</v>
          </cell>
          <cell r="C1310" t="str">
            <v>UN</v>
          </cell>
          <cell r="D1310">
            <v>238.1893</v>
          </cell>
        </row>
        <row r="1311">
          <cell r="A1311" t="str">
            <v>001.17.10460</v>
          </cell>
          <cell r="B1311" t="str">
            <v>Fornecimento e instalação de chave magnética trifásica blindada para fixar em poste 90a/600v</v>
          </cell>
          <cell r="C1311" t="str">
            <v>UN</v>
          </cell>
          <cell r="D1311">
            <v>495.35509999999999</v>
          </cell>
        </row>
        <row r="1312">
          <cell r="A1312" t="str">
            <v>001.17.10480</v>
          </cell>
          <cell r="B1312" t="str">
            <v>Fornecimento e instalação de chave blindada tripolar 400amp/500v p/ unidade</v>
          </cell>
          <cell r="C1312" t="str">
            <v>UN</v>
          </cell>
          <cell r="D1312">
            <v>778.28399999999999</v>
          </cell>
        </row>
        <row r="1313">
          <cell r="A1313" t="str">
            <v>001.17.10500</v>
          </cell>
          <cell r="B1313" t="str">
            <v>Fornecimento e instalação de chave blindada tripolar 600amp/500v p/ unidade</v>
          </cell>
          <cell r="C1313" t="str">
            <v>UN</v>
          </cell>
          <cell r="D1313">
            <v>1188.8212000000001</v>
          </cell>
        </row>
        <row r="1314">
          <cell r="A1314" t="str">
            <v>001.17.10520</v>
          </cell>
          <cell r="B1314" t="str">
            <v>Fornecimento e instalação de chave blindada tripolar 60a/500v p/ unidade</v>
          </cell>
          <cell r="C1314" t="str">
            <v>UN</v>
          </cell>
          <cell r="D1314">
            <v>74.516599999999997</v>
          </cell>
        </row>
        <row r="1315">
          <cell r="A1315" t="str">
            <v>001.17.10540</v>
          </cell>
          <cell r="B1315" t="str">
            <v>Fornecimento e instalação de chave blindada triplar 125amp/500v p/ unidade</v>
          </cell>
          <cell r="C1315" t="str">
            <v>CJ</v>
          </cell>
          <cell r="D1315">
            <v>373.57929999999999</v>
          </cell>
        </row>
        <row r="1316">
          <cell r="A1316" t="str">
            <v>001.17.10560</v>
          </cell>
          <cell r="B1316" t="str">
            <v>Fornecimento e instalação de chave magnética guarda motor tripolar s/ botoeira 60hz/220v de 10a</v>
          </cell>
          <cell r="C1316" t="str">
            <v>UN</v>
          </cell>
          <cell r="D1316">
            <v>90.398399999999995</v>
          </cell>
        </row>
        <row r="1317">
          <cell r="A1317" t="str">
            <v>001.17.10580</v>
          </cell>
          <cell r="B1317" t="str">
            <v>Fornecimento e instalação de chave magnética guarda motor tripolar s/ botoeira 60hz/220v de 16 a</v>
          </cell>
          <cell r="C1317" t="str">
            <v>UN</v>
          </cell>
          <cell r="D1317">
            <v>141.55840000000001</v>
          </cell>
        </row>
        <row r="1318">
          <cell r="A1318" t="str">
            <v>001.17.10600</v>
          </cell>
          <cell r="B1318" t="str">
            <v>Fornecimento e instalação de chave magnética guarda motor tripolar s/ botoeira 60hz/220v de 32 a</v>
          </cell>
          <cell r="C1318" t="str">
            <v>UN</v>
          </cell>
          <cell r="D1318">
            <v>226.83840000000001</v>
          </cell>
        </row>
        <row r="1319">
          <cell r="A1319" t="str">
            <v>001.17.10620</v>
          </cell>
          <cell r="B1319" t="str">
            <v>Fornecimento e instalação de chave de reversão 30 amp/250v 60 hz com 3 pólos de entrada e 6 pólos de saída</v>
          </cell>
          <cell r="C1319" t="str">
            <v>UN</v>
          </cell>
          <cell r="D1319">
            <v>24.7684</v>
          </cell>
        </row>
        <row r="1320">
          <cell r="A1320" t="str">
            <v>001.17.10640</v>
          </cell>
          <cell r="B1320" t="str">
            <v>Fornecimento e instalação de chave bóia automática unipolar</v>
          </cell>
          <cell r="C1320" t="str">
            <v>UN</v>
          </cell>
          <cell r="D1320">
            <v>28.236599999999999</v>
          </cell>
        </row>
        <row r="1321">
          <cell r="A1321" t="str">
            <v>001.17.10660</v>
          </cell>
          <cell r="B1321" t="str">
            <v>Fornecimento e instalação de chave bóia automática bipolar</v>
          </cell>
          <cell r="C1321" t="str">
            <v>UN</v>
          </cell>
          <cell r="D1321">
            <v>40.3551</v>
          </cell>
        </row>
        <row r="1322">
          <cell r="A1322" t="str">
            <v>001.17.10680</v>
          </cell>
          <cell r="B1322" t="str">
            <v>Fornecimento e instalação de chave faca unipolar com acessórios de fixação 200amp/15kv</v>
          </cell>
          <cell r="C1322" t="str">
            <v>UN</v>
          </cell>
          <cell r="D1322">
            <v>223.0711</v>
          </cell>
        </row>
        <row r="1323">
          <cell r="A1323" t="str">
            <v>001.17.10700</v>
          </cell>
          <cell r="B1323" t="str">
            <v>Fornecimento e instalação de chave faca unipolar com acessórios de fixação 400amp/15kv</v>
          </cell>
          <cell r="C1323" t="str">
            <v>UN</v>
          </cell>
          <cell r="D1323">
            <v>115.11839999999999</v>
          </cell>
        </row>
        <row r="1324">
          <cell r="A1324" t="str">
            <v>001.17.10720</v>
          </cell>
          <cell r="B1324" t="str">
            <v>Fornecimento e instalação de chave corta circuito irup 1200 amp da porter p/ peça 50amp/15kv</v>
          </cell>
          <cell r="C1324" t="str">
            <v>UN</v>
          </cell>
          <cell r="D1324">
            <v>97.165599999999998</v>
          </cell>
        </row>
        <row r="1325">
          <cell r="A1325" t="str">
            <v>001.17.10740</v>
          </cell>
          <cell r="B1325" t="str">
            <v>Fornecimento e instalação de chave fusível indicador 100 a / 15 kv c/ elo 54</v>
          </cell>
          <cell r="C1325" t="str">
            <v>UN</v>
          </cell>
          <cell r="D1325">
            <v>97.165599999999998</v>
          </cell>
        </row>
        <row r="1326">
          <cell r="A1326" t="str">
            <v>001.17.10760</v>
          </cell>
          <cell r="B1326" t="str">
            <v>Fornecimento e instalação de chave fusivel distr. 10.000 a - 15 kv tipo xs c/ ferragens</v>
          </cell>
          <cell r="C1326" t="str">
            <v>CJ</v>
          </cell>
          <cell r="D1326">
            <v>167.7833</v>
          </cell>
        </row>
        <row r="1327">
          <cell r="A1327" t="str">
            <v>001.17.10780</v>
          </cell>
          <cell r="B1327" t="str">
            <v>Fornecimento e instalação de chave tipo faca com fusível base de ardosia 250v 3x30amp</v>
          </cell>
          <cell r="C1327" t="str">
            <v>UN</v>
          </cell>
          <cell r="D1327">
            <v>47.234499999999997</v>
          </cell>
        </row>
        <row r="1328">
          <cell r="A1328" t="str">
            <v>001.17.10800</v>
          </cell>
          <cell r="B1328" t="str">
            <v>Fornecimento e instalação de chave tipo faca com fusível base de ardósia 250v 3x60amp</v>
          </cell>
          <cell r="C1328" t="str">
            <v>UN</v>
          </cell>
          <cell r="D1328">
            <v>48.112099999999998</v>
          </cell>
        </row>
        <row r="1329">
          <cell r="A1329" t="str">
            <v>001.17.10820</v>
          </cell>
          <cell r="B1329" t="str">
            <v>Fornecimento e instalação de chave tipo faca com fusível base de ardósia 250v 3x100amp</v>
          </cell>
          <cell r="C1329" t="str">
            <v>UN</v>
          </cell>
          <cell r="D1329">
            <v>56.4893</v>
          </cell>
        </row>
        <row r="1330">
          <cell r="A1330" t="str">
            <v>001.17.10840</v>
          </cell>
          <cell r="B1330" t="str">
            <v>Fornecimento e instalação de chave tipo faca com fusível base de ardósia 250v 3x200amp</v>
          </cell>
          <cell r="C1330" t="str">
            <v>UN</v>
          </cell>
          <cell r="D1330">
            <v>70.146600000000007</v>
          </cell>
        </row>
        <row r="1331">
          <cell r="A1331" t="str">
            <v>001.17.10860</v>
          </cell>
          <cell r="B1331" t="str">
            <v>Fornecimento e instalação de chave fusível - 15 kv de 3 x 300 a</v>
          </cell>
          <cell r="C1331" t="str">
            <v>UN</v>
          </cell>
          <cell r="D1331">
            <v>89.236599999999996</v>
          </cell>
        </row>
        <row r="1332">
          <cell r="A1332" t="str">
            <v>001.17.10880</v>
          </cell>
          <cell r="B1332" t="str">
            <v>Fornecimento e instalação de chave chave seccionadora tripolar comando simultâneo aberto, abertura em carga, tensão nominal de 500 v, corrente nominal 200a/600v</v>
          </cell>
          <cell r="C1332" t="str">
            <v>UN</v>
          </cell>
          <cell r="D1332">
            <v>600.23659999999995</v>
          </cell>
        </row>
        <row r="1333">
          <cell r="A1333" t="str">
            <v>001.17.10900</v>
          </cell>
          <cell r="B1333" t="str">
            <v>Fornecimento e instalação de chave de comando de proteção para iluminação 2x60 w</v>
          </cell>
          <cell r="C1333" t="str">
            <v>UN</v>
          </cell>
          <cell r="D1333">
            <v>390.11840000000001</v>
          </cell>
        </row>
        <row r="1334">
          <cell r="A1334" t="str">
            <v>001.17.10920</v>
          </cell>
          <cell r="B1334" t="str">
            <v>Fornecimento e instalação de chave seccionadora tripolar classe 15kv nbc 95kv, ação simultanêa nas três fases com alavanca de manobra com suporte metálico para montagem e fixação</v>
          </cell>
          <cell r="C1334" t="str">
            <v>CJ</v>
          </cell>
          <cell r="D1334">
            <v>520.16560000000004</v>
          </cell>
        </row>
        <row r="1335">
          <cell r="A1335" t="str">
            <v>001.17.10940</v>
          </cell>
          <cell r="B1335" t="str">
            <v>Fornecimento e instalação de fusível nh 63amp</v>
          </cell>
          <cell r="C1335" t="str">
            <v>UN</v>
          </cell>
          <cell r="D1335">
            <v>14.733700000000001</v>
          </cell>
        </row>
        <row r="1336">
          <cell r="A1336" t="str">
            <v>001.17.10960</v>
          </cell>
          <cell r="B1336" t="str">
            <v>Fornecimento e instalação de fusível nh 100amp</v>
          </cell>
          <cell r="C1336" t="str">
            <v>UN</v>
          </cell>
          <cell r="D1336">
            <v>14.733700000000001</v>
          </cell>
        </row>
        <row r="1337">
          <cell r="A1337" t="str">
            <v>001.17.10980</v>
          </cell>
          <cell r="B1337" t="str">
            <v>Fornecimento e instalação de fusível nh 160amp</v>
          </cell>
          <cell r="C1337" t="str">
            <v>UN</v>
          </cell>
          <cell r="D1337">
            <v>14.733700000000001</v>
          </cell>
        </row>
        <row r="1338">
          <cell r="A1338" t="str">
            <v>001.17.11000</v>
          </cell>
          <cell r="B1338" t="str">
            <v>Fornecimento e instalação de fusível nh 200amp</v>
          </cell>
          <cell r="C1338" t="str">
            <v>UN</v>
          </cell>
          <cell r="D1338">
            <v>31.2453</v>
          </cell>
        </row>
        <row r="1339">
          <cell r="A1339" t="str">
            <v>001.17.11020</v>
          </cell>
          <cell r="B1339" t="str">
            <v>Fornecimento e instalação de fusível nh 315amp</v>
          </cell>
          <cell r="C1339" t="str">
            <v>UN</v>
          </cell>
          <cell r="D1339">
            <v>45.935299999999998</v>
          </cell>
        </row>
        <row r="1340">
          <cell r="A1340" t="str">
            <v>001.17.11040</v>
          </cell>
          <cell r="B1340" t="str">
            <v>Fornecimento e instalação de fusível nh 400amp</v>
          </cell>
          <cell r="C1340" t="str">
            <v>UN</v>
          </cell>
          <cell r="D1340">
            <v>20.805299999999999</v>
          </cell>
        </row>
        <row r="1341">
          <cell r="A1341" t="str">
            <v>001.17.11060</v>
          </cell>
          <cell r="B1341" t="str">
            <v>Fornecimento e instalação de fusível nh 630amp</v>
          </cell>
          <cell r="C1341" t="str">
            <v>UN</v>
          </cell>
          <cell r="D1341">
            <v>29.9453</v>
          </cell>
        </row>
        <row r="1342">
          <cell r="A1342" t="str">
            <v>001.17.11080</v>
          </cell>
          <cell r="B1342" t="str">
            <v>Fornecimento e instalação de fusível tipo """"nh"""", corrente de 200a, capacidade de ruptura 100ka 500v tamanho 2 retardado</v>
          </cell>
          <cell r="C1342" t="str">
            <v>UN</v>
          </cell>
          <cell r="D1342">
            <v>24.1553</v>
          </cell>
        </row>
        <row r="1343">
          <cell r="A1343" t="str">
            <v>001.17.11100</v>
          </cell>
          <cell r="B1343" t="str">
            <v>Fornecimento e instalação de fusível cartucho de 30amp</v>
          </cell>
          <cell r="C1343" t="str">
            <v>UN</v>
          </cell>
          <cell r="D1343">
            <v>3.5236999999999998</v>
          </cell>
        </row>
        <row r="1344">
          <cell r="A1344" t="str">
            <v>001.17.11120</v>
          </cell>
          <cell r="B1344" t="str">
            <v>Fornecimento e instalação de fusível cartucho de 60amp</v>
          </cell>
          <cell r="C1344" t="str">
            <v>UN</v>
          </cell>
          <cell r="D1344">
            <v>2.9737</v>
          </cell>
        </row>
        <row r="1345">
          <cell r="A1345" t="str">
            <v>001.17.11140</v>
          </cell>
          <cell r="B1345" t="str">
            <v>Fornecimento e instalação de fusível faca de 100amp</v>
          </cell>
          <cell r="C1345" t="str">
            <v>UN</v>
          </cell>
          <cell r="D1345">
            <v>5.0837000000000003</v>
          </cell>
        </row>
        <row r="1346">
          <cell r="A1346" t="str">
            <v>001.17.11160</v>
          </cell>
          <cell r="B1346" t="str">
            <v>Fornecimento e instalação de fusível faca de 200amp</v>
          </cell>
          <cell r="C1346" t="str">
            <v>UN</v>
          </cell>
          <cell r="D1346">
            <v>8.9536999999999995</v>
          </cell>
        </row>
        <row r="1347">
          <cell r="A1347" t="str">
            <v>001.17.11180</v>
          </cell>
          <cell r="B1347" t="str">
            <v>Fornecimento e instalação de fusível faca de 400amp</v>
          </cell>
          <cell r="C1347" t="str">
            <v>UN</v>
          </cell>
          <cell r="D1347">
            <v>21.6753</v>
          </cell>
        </row>
        <row r="1348">
          <cell r="A1348" t="str">
            <v>001.17.11200</v>
          </cell>
          <cell r="B1348" t="str">
            <v>Fornecimento e instalação de fusível faca de 600amp</v>
          </cell>
          <cell r="C1348" t="str">
            <v>UN</v>
          </cell>
          <cell r="D1348">
            <v>24.535299999999999</v>
          </cell>
        </row>
        <row r="1349">
          <cell r="A1349" t="str">
            <v>001.17.11220</v>
          </cell>
          <cell r="B1349" t="str">
            <v>Forneicimento e instalação de fusível diazed de 30 a 60 amp</v>
          </cell>
          <cell r="C1349" t="str">
            <v>UN</v>
          </cell>
          <cell r="D1349">
            <v>3.3637000000000001</v>
          </cell>
        </row>
        <row r="1350">
          <cell r="A1350" t="str">
            <v>001.17.11240</v>
          </cell>
          <cell r="B1350" t="str">
            <v>Fornecimento e instalação de fusível diazed de 10 amp.,inclusive base, anel e tampa</v>
          </cell>
          <cell r="C1350" t="str">
            <v>CJ</v>
          </cell>
          <cell r="D1350">
            <v>20.5792</v>
          </cell>
        </row>
        <row r="1351">
          <cell r="A1351" t="str">
            <v>001.17.11260</v>
          </cell>
          <cell r="B1351" t="str">
            <v>Fornecimento e instalação de elo fusível de alta tensão 1h</v>
          </cell>
          <cell r="C1351" t="str">
            <v>UN</v>
          </cell>
          <cell r="D1351">
            <v>3.1474000000000002</v>
          </cell>
        </row>
        <row r="1352">
          <cell r="A1352" t="str">
            <v>001.17.11280</v>
          </cell>
          <cell r="B1352" t="str">
            <v>Fornecimento e instalação de elo fusível de alta tensão 2h</v>
          </cell>
          <cell r="C1352" t="str">
            <v>UN</v>
          </cell>
          <cell r="D1352">
            <v>3.2473999999999998</v>
          </cell>
        </row>
        <row r="1353">
          <cell r="A1353" t="str">
            <v>001.17.11300</v>
          </cell>
          <cell r="B1353" t="str">
            <v>Fornecimento e instalação de elo fusível de alta tensão 3h</v>
          </cell>
          <cell r="C1353" t="str">
            <v>UN</v>
          </cell>
          <cell r="D1353">
            <v>3.0573999999999999</v>
          </cell>
        </row>
        <row r="1354">
          <cell r="A1354" t="str">
            <v>001.17.11320</v>
          </cell>
          <cell r="B1354" t="str">
            <v>Fornecimento e instalação de elo fusível de alta tensão 5h</v>
          </cell>
          <cell r="C1354" t="str">
            <v>UN</v>
          </cell>
          <cell r="D1354">
            <v>3.2473999999999998</v>
          </cell>
        </row>
        <row r="1355">
          <cell r="A1355" t="str">
            <v>001.17.11340</v>
          </cell>
          <cell r="B1355" t="str">
            <v>Fornecimento e instalação de elo fusível de alta tensão 6k</v>
          </cell>
          <cell r="C1355" t="str">
            <v>UN</v>
          </cell>
          <cell r="D1355">
            <v>3.2473999999999998</v>
          </cell>
        </row>
        <row r="1356">
          <cell r="A1356" t="str">
            <v>001.17.11360</v>
          </cell>
          <cell r="B1356" t="str">
            <v>Fornecimento e instalação de elo fusível de alta tensão 15k</v>
          </cell>
          <cell r="C1356" t="str">
            <v>UN</v>
          </cell>
          <cell r="D1356">
            <v>3.2473999999999998</v>
          </cell>
        </row>
        <row r="1357">
          <cell r="A1357" t="str">
            <v>001.17.11380</v>
          </cell>
          <cell r="B1357" t="str">
            <v>Fornecimento e instalação de elo fusível de alta tensão 25k</v>
          </cell>
          <cell r="C1357" t="str">
            <v>UN</v>
          </cell>
          <cell r="D1357">
            <v>3.3473999999999999</v>
          </cell>
        </row>
        <row r="1358">
          <cell r="A1358" t="str">
            <v>001.17.11400</v>
          </cell>
          <cell r="B1358" t="str">
            <v>Fornecimento e instalação de elo fusível 10 k - 15 kv</v>
          </cell>
          <cell r="C1358" t="str">
            <v>UN</v>
          </cell>
          <cell r="D1358">
            <v>1.7937000000000001</v>
          </cell>
        </row>
        <row r="1359">
          <cell r="A1359" t="str">
            <v>001.17.11420</v>
          </cell>
          <cell r="B1359" t="str">
            <v>Fornecimento e instalação de parafuso de máquina dim 16.00mmx500.00mm</v>
          </cell>
          <cell r="C1359" t="str">
            <v>UN</v>
          </cell>
          <cell r="D1359">
            <v>3.7237</v>
          </cell>
        </row>
        <row r="1360">
          <cell r="A1360" t="str">
            <v>001.17.11440</v>
          </cell>
          <cell r="B1360" t="str">
            <v>Fornecimento e instalação de parafuso de máquina dim 16.00mmx450.00mm</v>
          </cell>
          <cell r="C1360" t="str">
            <v>UN</v>
          </cell>
          <cell r="D1360">
            <v>5.2037000000000004</v>
          </cell>
        </row>
        <row r="1361">
          <cell r="A1361" t="str">
            <v>001.17.11460</v>
          </cell>
          <cell r="B1361" t="str">
            <v>Fornecimento e instalação de parafuso de máquina dim 16.00mmx400.00mm</v>
          </cell>
          <cell r="C1361" t="str">
            <v>UN</v>
          </cell>
          <cell r="D1361">
            <v>4.8236999999999997</v>
          </cell>
        </row>
        <row r="1362">
          <cell r="A1362" t="str">
            <v>001.17.11480</v>
          </cell>
          <cell r="B1362" t="str">
            <v>Fornecimento e instalação de parafuso de máquina dim 16.00mmx350.00mm</v>
          </cell>
          <cell r="C1362" t="str">
            <v>UN</v>
          </cell>
          <cell r="D1362">
            <v>3.1236999999999999</v>
          </cell>
        </row>
        <row r="1363">
          <cell r="A1363" t="str">
            <v>001.17.11500</v>
          </cell>
          <cell r="B1363" t="str">
            <v>Fornecimento e instalação de parafuso de máquina dim 5/8"""" x 300 mm</v>
          </cell>
          <cell r="C1363" t="str">
            <v>UN</v>
          </cell>
          <cell r="D1363">
            <v>5.4036999999999997</v>
          </cell>
        </row>
        <row r="1364">
          <cell r="A1364" t="str">
            <v>001.17.11520</v>
          </cell>
          <cell r="B1364" t="str">
            <v>Fornecimento e instalação de parafuso de máquina dim.5/8"""" x 250 mm</v>
          </cell>
          <cell r="C1364" t="str">
            <v>UN</v>
          </cell>
          <cell r="D1364">
            <v>2.8237000000000001</v>
          </cell>
        </row>
        <row r="1365">
          <cell r="A1365" t="str">
            <v>001.17.11540</v>
          </cell>
          <cell r="B1365" t="str">
            <v>Forneicmento e instalação de parafuso de máquina dim.5/8"""" x 200 mm</v>
          </cell>
          <cell r="C1365" t="str">
            <v>UN</v>
          </cell>
          <cell r="D1365">
            <v>4.1936999999999998</v>
          </cell>
        </row>
        <row r="1366">
          <cell r="A1366" t="str">
            <v>001.17.11560</v>
          </cell>
          <cell r="B1366" t="str">
            <v>Fornecimento e instalação de parafuso de máquina de diâm. de 5/8x6 pol</v>
          </cell>
          <cell r="C1366" t="str">
            <v>UN</v>
          </cell>
          <cell r="D1366">
            <v>3.9474</v>
          </cell>
        </row>
        <row r="1367">
          <cell r="A1367" t="str">
            <v>001.17.11580</v>
          </cell>
          <cell r="B1367" t="str">
            <v>Fornecimento e instalação de parafuso de máquina dim.1/2"""" x 125 mm</v>
          </cell>
          <cell r="C1367" t="str">
            <v>UN</v>
          </cell>
          <cell r="D1367">
            <v>3.0236999999999998</v>
          </cell>
        </row>
        <row r="1368">
          <cell r="A1368" t="str">
            <v>001.17.11600</v>
          </cell>
          <cell r="B1368" t="str">
            <v>Fornecimento e instalação de parafuso rosca dupla (passant) diâm 16.00mmx550.00mm</v>
          </cell>
          <cell r="C1368" t="str">
            <v>UN</v>
          </cell>
          <cell r="D1368">
            <v>8.9974000000000007</v>
          </cell>
        </row>
        <row r="1369">
          <cell r="A1369" t="str">
            <v>001.17.11620</v>
          </cell>
          <cell r="B1369" t="str">
            <v>Fornecimento e instalação de parafuso rosca dupla (passant) diâm 16.00mmx500.00mm</v>
          </cell>
          <cell r="C1369" t="str">
            <v>UN</v>
          </cell>
          <cell r="D1369">
            <v>8.5074000000000005</v>
          </cell>
        </row>
        <row r="1370">
          <cell r="A1370" t="str">
            <v>001.17.11640</v>
          </cell>
          <cell r="B1370" t="str">
            <v>Fornecimento e instalação de parafuso rosca dupla (passant) diâm 16.00mmx450.00mm</v>
          </cell>
          <cell r="C1370" t="str">
            <v>UN</v>
          </cell>
          <cell r="D1370">
            <v>7.6574</v>
          </cell>
        </row>
        <row r="1371">
          <cell r="A1371" t="str">
            <v>001.17.11660</v>
          </cell>
          <cell r="B1371" t="str">
            <v>Fornecimento e instalação de parafuso rosca dupla (passant) diâm 16.00mmx400.00mm</v>
          </cell>
          <cell r="C1371" t="str">
            <v>UN</v>
          </cell>
          <cell r="D1371">
            <v>5.0473999999999997</v>
          </cell>
        </row>
        <row r="1372">
          <cell r="A1372" t="str">
            <v>001.17.11680</v>
          </cell>
          <cell r="B1372" t="str">
            <v>Fornecimento e instalação de parafuso rosca dupla (passant) diâm 16.00mmx350.00mm</v>
          </cell>
          <cell r="C1372" t="str">
            <v>UN</v>
          </cell>
          <cell r="D1372">
            <v>4.7473999999999998</v>
          </cell>
        </row>
        <row r="1373">
          <cell r="A1373" t="str">
            <v>001.17.11700</v>
          </cell>
          <cell r="B1373" t="str">
            <v>Fornecimento e instalação de parafuso de rosca soberba12.7mm1/2 polx100mm 4 pol</v>
          </cell>
          <cell r="C1373" t="str">
            <v>UN</v>
          </cell>
          <cell r="D1373">
            <v>1.9237</v>
          </cell>
        </row>
        <row r="1374">
          <cell r="A1374" t="str">
            <v>001.17.11720</v>
          </cell>
          <cell r="B1374" t="str">
            <v>Fornecimento e instalação de parafuso esticador diametro 1/2 pol</v>
          </cell>
          <cell r="C1374" t="str">
            <v>UN</v>
          </cell>
          <cell r="D1374">
            <v>3.2673999999999999</v>
          </cell>
        </row>
        <row r="1375">
          <cell r="A1375" t="str">
            <v>001.17.11740</v>
          </cell>
          <cell r="B1375" t="str">
            <v>Fornecimento e instalação de parafuso francês 9.50mm 3/8""""x115mm 4-1/2 pol</v>
          </cell>
          <cell r="C1375" t="str">
            <v>UN</v>
          </cell>
          <cell r="D1375">
            <v>1.9237</v>
          </cell>
        </row>
        <row r="1376">
          <cell r="A1376" t="str">
            <v>001.17.11760</v>
          </cell>
          <cell r="B1376" t="str">
            <v>Fornecimento e instalação de parafuso francês 16.00mm 5/8""""x45mm 1-3/4 pol</v>
          </cell>
          <cell r="C1376" t="str">
            <v>UN</v>
          </cell>
          <cell r="D1376">
            <v>1.9737</v>
          </cell>
        </row>
        <row r="1377">
          <cell r="A1377" t="str">
            <v>001.17.11780</v>
          </cell>
          <cell r="B1377" t="str">
            <v>Fornecimento e instalação de parafuso francês 16.00mm 5/8""""x150mm 6 pol</v>
          </cell>
          <cell r="C1377" t="str">
            <v>UN</v>
          </cell>
          <cell r="D1377">
            <v>2.2237</v>
          </cell>
        </row>
        <row r="1378">
          <cell r="A1378" t="str">
            <v>001.17.11800</v>
          </cell>
          <cell r="B1378" t="str">
            <v>Fornecimento e instalação de parafuso de aço 16 mm com rosca m 16x2 sem cabeca com 210 mm  de comprimento com 60 mm de rosca tipo chumbador</v>
          </cell>
          <cell r="C1378" t="str">
            <v>PC</v>
          </cell>
          <cell r="D1378">
            <v>7.4111000000000002</v>
          </cell>
        </row>
        <row r="1379">
          <cell r="A1379" t="str">
            <v>001.17.11820</v>
          </cell>
          <cell r="B1379" t="str">
            <v>Fornecimento e instalação de parafuso de aço  16mm com rosca m 16x2 sem cabeca de 200 mm</v>
          </cell>
          <cell r="C1379" t="str">
            <v>PC</v>
          </cell>
          <cell r="D1379">
            <v>2.0474000000000001</v>
          </cell>
        </row>
        <row r="1380">
          <cell r="A1380" t="str">
            <v>001.17.11840</v>
          </cell>
          <cell r="B1380" t="str">
            <v>Fornecimento e instalação de arruela quadrada de 38.00mm com furo de 18.00mm</v>
          </cell>
          <cell r="C1380" t="str">
            <v>UN</v>
          </cell>
          <cell r="D1380">
            <v>0.94179999999999997</v>
          </cell>
        </row>
        <row r="1381">
          <cell r="A1381" t="str">
            <v>001.17.11860</v>
          </cell>
          <cell r="B1381" t="str">
            <v>Fornecimento e instalação de arruela quadrada de 55.00mm com furo de 18.00mm</v>
          </cell>
          <cell r="C1381" t="str">
            <v>UN</v>
          </cell>
          <cell r="D1381">
            <v>0.71179999999999999</v>
          </cell>
        </row>
        <row r="1382">
          <cell r="A1382" t="str">
            <v>001.17.11880</v>
          </cell>
          <cell r="B1382" t="str">
            <v>Fornecimento e instalação de arruela redonda para parafuso diâm. 9.50mm 3/8""""</v>
          </cell>
          <cell r="C1382" t="str">
            <v>UN</v>
          </cell>
          <cell r="D1382">
            <v>0.68179999999999996</v>
          </cell>
        </row>
        <row r="1383">
          <cell r="A1383" t="str">
            <v>001.17.11900</v>
          </cell>
          <cell r="B1383" t="str">
            <v>Fornecimento e instalação de arruela redonda para parafuso diâm. 11.00mm 7/16""""</v>
          </cell>
          <cell r="C1383" t="str">
            <v>UN</v>
          </cell>
          <cell r="D1383">
            <v>0.69179999999999997</v>
          </cell>
        </row>
        <row r="1384">
          <cell r="A1384" t="str">
            <v>001.17.11920</v>
          </cell>
          <cell r="B1384" t="str">
            <v>Fornecimento e instalação de arruela redonda para parafuso diam. 16.00mm 5/8""""</v>
          </cell>
          <cell r="C1384" t="str">
            <v>UN</v>
          </cell>
          <cell r="D1384">
            <v>0.71179999999999999</v>
          </cell>
        </row>
        <row r="1385">
          <cell r="A1385" t="str">
            <v>001.17.11940</v>
          </cell>
          <cell r="B1385" t="str">
            <v>Fornecimento e instalação de porca quadrada para parafuso diâmetro 16.00mm</v>
          </cell>
          <cell r="C1385" t="str">
            <v>UN</v>
          </cell>
          <cell r="D1385">
            <v>1.2237</v>
          </cell>
        </row>
        <row r="1386">
          <cell r="A1386" t="str">
            <v>001.17.11960</v>
          </cell>
          <cell r="B1386" t="str">
            <v>Fornecimento e instalação de afastador de armação secundária de 0.50m p/ unidade</v>
          </cell>
          <cell r="C1386" t="str">
            <v>UN</v>
          </cell>
          <cell r="D1386">
            <v>16.736599999999999</v>
          </cell>
        </row>
        <row r="1387">
          <cell r="A1387" t="str">
            <v>001.17.11980</v>
          </cell>
          <cell r="B1387" t="str">
            <v>Fornecimento e instalação de olhal para parafuso de 16mm 5/8 pol</v>
          </cell>
          <cell r="C1387" t="str">
            <v>UN</v>
          </cell>
          <cell r="D1387">
            <v>5.7237</v>
          </cell>
        </row>
        <row r="1388">
          <cell r="A1388" t="str">
            <v>001.17.12000</v>
          </cell>
          <cell r="B1388" t="str">
            <v>Fornecimento e instalação de isolador de disco de 150mm</v>
          </cell>
          <cell r="C1388" t="str">
            <v>UN</v>
          </cell>
          <cell r="D1388">
            <v>20.0474</v>
          </cell>
        </row>
        <row r="1389">
          <cell r="A1389" t="str">
            <v>001.17.12020</v>
          </cell>
          <cell r="B1389" t="str">
            <v>Fornecimento e instalação de Isolador de Pilar 34,50 KV NBI 150 KV - M16</v>
          </cell>
          <cell r="C1389" t="str">
            <v>UN</v>
          </cell>
          <cell r="D1389">
            <v>62.055100000000003</v>
          </cell>
        </row>
        <row r="1390">
          <cell r="A1390" t="str">
            <v>001.17.12040</v>
          </cell>
          <cell r="B1390" t="str">
            <v>Fornecimento e instalação de isolador roldana baixa tensao</v>
          </cell>
          <cell r="C1390" t="str">
            <v>UN</v>
          </cell>
          <cell r="D1390">
            <v>4.7973999999999997</v>
          </cell>
        </row>
        <row r="1391">
          <cell r="A1391" t="str">
            <v>001.17.12060</v>
          </cell>
          <cell r="B1391" t="str">
            <v>Fornecimento e instalação de isolador de passagem tipo externo - interno classe 15kv</v>
          </cell>
          <cell r="C1391" t="str">
            <v>UN</v>
          </cell>
          <cell r="D1391">
            <v>109.0566</v>
          </cell>
        </row>
        <row r="1392">
          <cell r="A1392" t="str">
            <v>001.17.12080</v>
          </cell>
          <cell r="B1392" t="str">
            <v>Fornecimento e instalação de isolador de passagem tipo interno-interno classe 15 kv</v>
          </cell>
          <cell r="C1392" t="str">
            <v>UN</v>
          </cell>
          <cell r="D1392">
            <v>50.236600000000003</v>
          </cell>
        </row>
        <row r="1393">
          <cell r="A1393" t="str">
            <v>001.17.12100</v>
          </cell>
          <cell r="B1393" t="str">
            <v>Fornecimento e instalação de isolador de pedestal 15kv</v>
          </cell>
          <cell r="C1393" t="str">
            <v>PC</v>
          </cell>
          <cell r="D1393">
            <v>31.896599999999999</v>
          </cell>
        </row>
        <row r="1394">
          <cell r="A1394" t="str">
            <v>001.17.12120</v>
          </cell>
          <cell r="B1394" t="str">
            <v>Fornecimento e instalação de chapa suporte para isoladores de passagem dim. 14.50x500.00mm</v>
          </cell>
          <cell r="C1394" t="str">
            <v>PC</v>
          </cell>
          <cell r="D1394">
            <v>215.11840000000001</v>
          </cell>
        </row>
        <row r="1395">
          <cell r="A1395" t="str">
            <v>001.17.12140</v>
          </cell>
          <cell r="B1395" t="str">
            <v>Fornecimento e instalação de chapa para fixacao de estais 76x11x130 mm</v>
          </cell>
          <cell r="C1395" t="str">
            <v>UN</v>
          </cell>
          <cell r="D1395">
            <v>7.2011000000000003</v>
          </cell>
        </row>
        <row r="1396">
          <cell r="A1396" t="str">
            <v>001.17.12160</v>
          </cell>
          <cell r="B1396" t="str">
            <v>Fornecimento e instalação de grampo de cerca</v>
          </cell>
          <cell r="C1396" t="str">
            <v>KG</v>
          </cell>
          <cell r="D1396">
            <v>23.6433</v>
          </cell>
        </row>
        <row r="1397">
          <cell r="A1397" t="str">
            <v>001.17.12180</v>
          </cell>
          <cell r="B1397" t="str">
            <v>Fornecimento e instalação de grampo de linha viva</v>
          </cell>
          <cell r="C1397" t="str">
            <v>UN</v>
          </cell>
          <cell r="D1397">
            <v>8.5710999999999995</v>
          </cell>
        </row>
        <row r="1398">
          <cell r="A1398" t="str">
            <v>001.17.12200</v>
          </cell>
          <cell r="B1398" t="str">
            <v>Fornecimento e instalação de armação secundária com haste de 16mmx350mm 02 estribos</v>
          </cell>
          <cell r="C1398" t="str">
            <v>UN</v>
          </cell>
          <cell r="D1398">
            <v>22.886600000000001</v>
          </cell>
        </row>
        <row r="1399">
          <cell r="A1399" t="str">
            <v>001.17.12220</v>
          </cell>
          <cell r="B1399" t="str">
            <v>Fornecimento e instalação de armação secundária com haste de 16mmx350mm 03 estribos</v>
          </cell>
          <cell r="C1399" t="str">
            <v>UN</v>
          </cell>
          <cell r="D1399">
            <v>17.584</v>
          </cell>
        </row>
        <row r="1400">
          <cell r="A1400" t="str">
            <v>001.17.12240</v>
          </cell>
          <cell r="B1400" t="str">
            <v>Fornecimento e instalação de pino para isolador de 15kv</v>
          </cell>
          <cell r="C1400" t="str">
            <v>UN</v>
          </cell>
          <cell r="D1400">
            <v>3.2237</v>
          </cell>
        </row>
        <row r="1401">
          <cell r="A1401" t="str">
            <v>001.17.12260</v>
          </cell>
          <cell r="B1401" t="str">
            <v>Fornecimento e Instalação de Pino Auto Travante 5/8"""" x 250 mm 15/34.5 KV</v>
          </cell>
          <cell r="C1401" t="str">
            <v>UN</v>
          </cell>
          <cell r="D1401">
            <v>9.5183999999999997</v>
          </cell>
        </row>
        <row r="1402">
          <cell r="A1402" t="str">
            <v>001.17.12280</v>
          </cell>
          <cell r="B1402" t="str">
            <v>Fornecimento e instalação de gancho suspensão</v>
          </cell>
          <cell r="C1402" t="str">
            <v>UN</v>
          </cell>
          <cell r="D1402">
            <v>8.0473999999999997</v>
          </cell>
        </row>
        <row r="1403">
          <cell r="A1403" t="str">
            <v>001.17.12300</v>
          </cell>
          <cell r="B1403" t="str">
            <v>Fornecimento e instalação de granpo de tensão</v>
          </cell>
          <cell r="C1403" t="str">
            <v>UN</v>
          </cell>
          <cell r="D1403">
            <v>4.6474000000000002</v>
          </cell>
        </row>
        <row r="1404">
          <cell r="A1404" t="str">
            <v>001.17.12320</v>
          </cell>
          <cell r="B1404" t="str">
            <v>Fornecimento e instalação de manilha de aço maleável 11500 kgf</v>
          </cell>
          <cell r="C1404" t="str">
            <v>UN</v>
          </cell>
          <cell r="D1404">
            <v>4.9237000000000002</v>
          </cell>
        </row>
        <row r="1405">
          <cell r="A1405" t="str">
            <v>001.17.12340</v>
          </cell>
          <cell r="B1405" t="str">
            <v>Fornecimento e instalação de manilha sapatilha para cabo ate 3/8 pol</v>
          </cell>
          <cell r="C1405" t="str">
            <v>UN</v>
          </cell>
          <cell r="D1405">
            <v>7.0037000000000003</v>
          </cell>
        </row>
        <row r="1406">
          <cell r="A1406" t="str">
            <v>001.17.12360</v>
          </cell>
          <cell r="B1406" t="str">
            <v>Fornecimento e instalação de sapatilha para cabo de aço ate 3/8</v>
          </cell>
          <cell r="C1406" t="str">
            <v>UN</v>
          </cell>
          <cell r="D1406">
            <v>1.5737000000000001</v>
          </cell>
        </row>
        <row r="1407">
          <cell r="A1407" t="str">
            <v>001.17.12380</v>
          </cell>
          <cell r="B1407" t="str">
            <v>Fornecimento e Instalação de Laço de Topo 34.5 KV Cabo 2</v>
          </cell>
          <cell r="C1407" t="str">
            <v>UN</v>
          </cell>
          <cell r="D1407">
            <v>5.0591999999999997</v>
          </cell>
        </row>
        <row r="1408">
          <cell r="A1408" t="str">
            <v>001.17.12390</v>
          </cell>
          <cell r="B1408" t="str">
            <v>Fornecimento e Instalação de Alça Pré-Formada Cabo 2 AWG</v>
          </cell>
          <cell r="C1408" t="str">
            <v>un</v>
          </cell>
          <cell r="D1408">
            <v>3.0434000000000001</v>
          </cell>
        </row>
        <row r="1409">
          <cell r="A1409" t="str">
            <v>001.17.12400</v>
          </cell>
          <cell r="B1409" t="str">
            <v>Fornecimento e instalação de alça reformada para estais de contra poste wgl-1.100</v>
          </cell>
          <cell r="C1409" t="str">
            <v>UN</v>
          </cell>
          <cell r="D1409">
            <v>5.2836999999999996</v>
          </cell>
        </row>
        <row r="1410">
          <cell r="A1410" t="str">
            <v>001.17.12420</v>
          </cell>
          <cell r="B1410" t="str">
            <v>Fornecimento e instalação de alça reformada para estais de contra poste wgl-1.103</v>
          </cell>
          <cell r="C1410" t="str">
            <v>UN</v>
          </cell>
          <cell r="D1410">
            <v>5.2836999999999996</v>
          </cell>
        </row>
        <row r="1411">
          <cell r="A1411" t="str">
            <v>001.17.12440</v>
          </cell>
          <cell r="B1411" t="str">
            <v>Fornecimento e instalação de alça pré-formada de distribuição dg-4542</v>
          </cell>
          <cell r="C1411" t="str">
            <v>UN</v>
          </cell>
          <cell r="D1411">
            <v>2.8687</v>
          </cell>
        </row>
        <row r="1412">
          <cell r="A1412" t="str">
            <v>001.17.12460</v>
          </cell>
          <cell r="B1412" t="str">
            <v>Fornecimento e instalação de alça pré-formada de distribuição dg-4544</v>
          </cell>
          <cell r="C1412" t="str">
            <v>UN</v>
          </cell>
          <cell r="D1412">
            <v>2.8437000000000001</v>
          </cell>
        </row>
        <row r="1413">
          <cell r="A1413" t="str">
            <v>001.17.12480</v>
          </cell>
          <cell r="B1413" t="str">
            <v>Forneicmento e instalação de alça pré-formada de distribuição dg-4547</v>
          </cell>
          <cell r="C1413" t="str">
            <v>UN</v>
          </cell>
          <cell r="D1413">
            <v>14.0237</v>
          </cell>
        </row>
        <row r="1414">
          <cell r="A1414" t="str">
            <v>001.17.12500</v>
          </cell>
          <cell r="B1414" t="str">
            <v>Fornecimento e instalação de emenda pré formada ls-0118</v>
          </cell>
          <cell r="C1414" t="str">
            <v>UN</v>
          </cell>
          <cell r="D1414">
            <v>8.0236999999999998</v>
          </cell>
        </row>
        <row r="1415">
          <cell r="A1415" t="str">
            <v>001.17.12520</v>
          </cell>
          <cell r="B1415" t="str">
            <v>Fornecimento e instalação de emenda pré formada ls-0120</v>
          </cell>
          <cell r="C1415" t="str">
            <v>UN</v>
          </cell>
          <cell r="D1415">
            <v>6.0236999999999998</v>
          </cell>
        </row>
        <row r="1416">
          <cell r="A1416" t="str">
            <v>001.17.12540</v>
          </cell>
          <cell r="B1416" t="str">
            <v>Fornecimento e instalação de emenda pré-formada ls-0124</v>
          </cell>
          <cell r="C1416" t="str">
            <v>UN</v>
          </cell>
          <cell r="D1416">
            <v>14.0237</v>
          </cell>
        </row>
        <row r="1417">
          <cell r="A1417" t="str">
            <v>001.17.12560</v>
          </cell>
          <cell r="B1417" t="str">
            <v>Fornecimento e instalação de seccionador pré-formado para cerca</v>
          </cell>
          <cell r="C1417" t="str">
            <v>UN</v>
          </cell>
          <cell r="D1417">
            <v>11.6866</v>
          </cell>
        </row>
        <row r="1418">
          <cell r="A1418" t="str">
            <v>001.17.12580</v>
          </cell>
          <cell r="B1418" t="str">
            <v>Fornecimento e instalação de terminal de pressão seção 6.00 mm2 reforçado para condutor</v>
          </cell>
          <cell r="C1418" t="str">
            <v>UN</v>
          </cell>
          <cell r="D1418">
            <v>1.3237000000000001</v>
          </cell>
        </row>
        <row r="1419">
          <cell r="A1419" t="str">
            <v>001.17.12600</v>
          </cell>
          <cell r="B1419" t="str">
            <v>Fornecimento e instalação de terminal de pressão seção 10.00 mm2 reforçado para condutor</v>
          </cell>
          <cell r="C1419" t="str">
            <v>UN</v>
          </cell>
          <cell r="D1419">
            <v>1.5137</v>
          </cell>
        </row>
        <row r="1420">
          <cell r="A1420" t="str">
            <v>001.17.12620</v>
          </cell>
          <cell r="B1420" t="str">
            <v>Fornecimento e instalação de terminal de pressão seção 16.00 mm2 reforçado para condutor</v>
          </cell>
          <cell r="C1420" t="str">
            <v>UN</v>
          </cell>
          <cell r="D1420">
            <v>2.3953000000000002</v>
          </cell>
        </row>
        <row r="1421">
          <cell r="A1421" t="str">
            <v>001.17.12640</v>
          </cell>
          <cell r="B1421" t="str">
            <v>Fornecimento e instalação de terminal de pressão seção 25.00 mm2 reforçado para condutor</v>
          </cell>
          <cell r="C1421" t="str">
            <v>UN</v>
          </cell>
          <cell r="D1421">
            <v>3.0973999999999999</v>
          </cell>
        </row>
        <row r="1422">
          <cell r="A1422" t="str">
            <v>001.17.12660</v>
          </cell>
          <cell r="B1422" t="str">
            <v>Fornecimento e instalação de terminal de pressão seção 35.00 mm2 reforçado para condutor</v>
          </cell>
          <cell r="C1422" t="str">
            <v>UN</v>
          </cell>
          <cell r="D1422">
            <v>3.6192000000000002</v>
          </cell>
        </row>
        <row r="1423">
          <cell r="A1423" t="str">
            <v>001.17.12680</v>
          </cell>
          <cell r="B1423" t="str">
            <v>Fornecimento e instalação de terminal de pressão seção 50.00 mm2 reforçado para condutor</v>
          </cell>
          <cell r="C1423" t="str">
            <v>UN</v>
          </cell>
          <cell r="D1423">
            <v>5.1211000000000002</v>
          </cell>
        </row>
        <row r="1424">
          <cell r="A1424" t="str">
            <v>001.17.12700</v>
          </cell>
          <cell r="B1424" t="str">
            <v>Fornecimento e instalação de terminal de pressão seção 70.00 mm2 reforçado para condutor</v>
          </cell>
          <cell r="C1424" t="str">
            <v>UN</v>
          </cell>
          <cell r="D1424">
            <v>5.8529</v>
          </cell>
        </row>
        <row r="1425">
          <cell r="A1425" t="str">
            <v>001.17.12720</v>
          </cell>
          <cell r="B1425" t="str">
            <v>Fornecimento e instalação de terminal de pressão seção 95.00 mm2 reforçado para condutor</v>
          </cell>
          <cell r="C1425" t="str">
            <v>UN</v>
          </cell>
          <cell r="D1425">
            <v>5.5845000000000002</v>
          </cell>
        </row>
        <row r="1426">
          <cell r="A1426" t="str">
            <v>001.17.12740</v>
          </cell>
          <cell r="B1426" t="str">
            <v>Fornecimento e instalação de terminal de pressão seção 120.00 mm2 reforçado para condutor</v>
          </cell>
          <cell r="C1426" t="str">
            <v>UN</v>
          </cell>
          <cell r="D1426">
            <v>6.3064</v>
          </cell>
        </row>
        <row r="1427">
          <cell r="A1427" t="str">
            <v>001.17.12760</v>
          </cell>
          <cell r="B1427" t="str">
            <v>Fornecimento e instalação de terminal de pressão seção 150.00 mm2 reforçado para condutor</v>
          </cell>
          <cell r="C1427" t="str">
            <v>UN</v>
          </cell>
          <cell r="D1427">
            <v>7.4683999999999999</v>
          </cell>
        </row>
        <row r="1428">
          <cell r="A1428" t="str">
            <v>001.17.12780</v>
          </cell>
          <cell r="B1428" t="str">
            <v>Fornecimento e instalação de terminal de pressão seção 185.00 mm2 reforçado para condutor</v>
          </cell>
          <cell r="C1428" t="str">
            <v>UN</v>
          </cell>
          <cell r="D1428">
            <v>10.722099999999999</v>
          </cell>
        </row>
        <row r="1429">
          <cell r="A1429" t="str">
            <v>001.17.12800</v>
          </cell>
          <cell r="B1429" t="str">
            <v>Fornecimento e instalação de terminal de pressão seção 240 mm2 reforçado para condutor</v>
          </cell>
          <cell r="C1429" t="str">
            <v>UN</v>
          </cell>
          <cell r="D1429">
            <v>13.0556</v>
          </cell>
        </row>
        <row r="1430">
          <cell r="A1430" t="str">
            <v>001.17.12820</v>
          </cell>
          <cell r="B1430" t="str">
            <v>Fornecimento e instalação de terminal de pressão seção 6.00 mm2 simples para condutor</v>
          </cell>
          <cell r="C1430" t="str">
            <v>UN</v>
          </cell>
          <cell r="D1430">
            <v>1.3237000000000001</v>
          </cell>
        </row>
        <row r="1431">
          <cell r="A1431" t="str">
            <v>001.17.12840</v>
          </cell>
          <cell r="B1431" t="str">
            <v>Fornecimento e instalação de terminal de pressão seção 10.00 mm2 simples para condutor</v>
          </cell>
          <cell r="C1431" t="str">
            <v>UN</v>
          </cell>
          <cell r="D1431">
            <v>1.7937000000000001</v>
          </cell>
        </row>
        <row r="1432">
          <cell r="A1432" t="str">
            <v>001.17.12860</v>
          </cell>
          <cell r="B1432" t="str">
            <v>Fornecimento e instalação de terminal de pressão seção 16.00 mm2 simples para condutor seção</v>
          </cell>
          <cell r="C1432" t="str">
            <v>UN</v>
          </cell>
          <cell r="D1432">
            <v>2.3353000000000002</v>
          </cell>
        </row>
        <row r="1433">
          <cell r="A1433" t="str">
            <v>001.17.12880</v>
          </cell>
          <cell r="B1433" t="str">
            <v>Fornecimento e instalação de terminal de pressão seção 25.00 mm2 simples para condutor</v>
          </cell>
          <cell r="C1433" t="str">
            <v>UN</v>
          </cell>
          <cell r="D1433">
            <v>2.9773999999999998</v>
          </cell>
        </row>
        <row r="1434">
          <cell r="A1434" t="str">
            <v>001.17.12900</v>
          </cell>
          <cell r="B1434" t="str">
            <v>Fornecimento e instalação de terminal de pressão seção 35.00 mm2 simples para condutor</v>
          </cell>
          <cell r="C1434" t="str">
            <v>UN</v>
          </cell>
          <cell r="D1434">
            <v>3.5091999999999999</v>
          </cell>
        </row>
        <row r="1435">
          <cell r="A1435" t="str">
            <v>001.17.12920</v>
          </cell>
          <cell r="B1435" t="str">
            <v>Fornecimento e instalação de terminal de pressão seção 50 mm2 simples para condutor</v>
          </cell>
          <cell r="C1435" t="str">
            <v>UN</v>
          </cell>
          <cell r="D1435">
            <v>4.2610999999999999</v>
          </cell>
        </row>
        <row r="1436">
          <cell r="A1436" t="str">
            <v>001.17.12940</v>
          </cell>
          <cell r="B1436" t="str">
            <v>Fornecimento e instalação de terminal de pressão seção 70.00 mm2 simples para condutor</v>
          </cell>
          <cell r="C1436" t="str">
            <v>UN</v>
          </cell>
          <cell r="D1436">
            <v>4.8929</v>
          </cell>
        </row>
        <row r="1437">
          <cell r="A1437" t="str">
            <v>001.17.12960</v>
          </cell>
          <cell r="B1437" t="str">
            <v>Fornecimento e instalação de terminal de pressão seção 95.00 mm2 simples para condutor</v>
          </cell>
          <cell r="C1437" t="str">
            <v>UN</v>
          </cell>
          <cell r="D1437">
            <v>6.4145000000000003</v>
          </cell>
        </row>
        <row r="1438">
          <cell r="A1438" t="str">
            <v>001.17.12980</v>
          </cell>
          <cell r="B1438" t="str">
            <v>Fornecimento e instalação de terminal de pressão seção 120.00 mm2 simples para condutor</v>
          </cell>
          <cell r="C1438" t="str">
            <v>UN</v>
          </cell>
          <cell r="D1438">
            <v>7.7363999999999997</v>
          </cell>
        </row>
        <row r="1439">
          <cell r="A1439" t="str">
            <v>001.17.13000</v>
          </cell>
          <cell r="B1439" t="str">
            <v>Fornecimento e instalação de terminal de pressão seção 150.00 mm2 simples para condutor</v>
          </cell>
          <cell r="C1439" t="str">
            <v>UN</v>
          </cell>
          <cell r="D1439">
            <v>8.3084000000000007</v>
          </cell>
        </row>
        <row r="1440">
          <cell r="A1440" t="str">
            <v>001.17.13020</v>
          </cell>
          <cell r="B1440" t="str">
            <v>Fornecimento e instalação de terminal de pressão seção 185.00 mm2 simples para condutor</v>
          </cell>
          <cell r="C1440" t="str">
            <v>UN</v>
          </cell>
          <cell r="D1440">
            <v>10.412100000000001</v>
          </cell>
        </row>
        <row r="1441">
          <cell r="A1441" t="str">
            <v>001.17.13040</v>
          </cell>
          <cell r="B1441" t="str">
            <v>Fornecimento e instalação de terminal de pressão seção 240.00 mm2 simples para condutor</v>
          </cell>
          <cell r="C1441" t="str">
            <v>UN</v>
          </cell>
          <cell r="D1441">
            <v>12.025600000000001</v>
          </cell>
        </row>
        <row r="1442">
          <cell r="A1442" t="str">
            <v>001.17.13060</v>
          </cell>
          <cell r="B1442" t="str">
            <v>Fornecimento e instalação de conector split bolt para condutor seção 6.00 mm2</v>
          </cell>
          <cell r="C1442" t="str">
            <v>UN</v>
          </cell>
          <cell r="D1442">
            <v>1.7837000000000001</v>
          </cell>
        </row>
        <row r="1443">
          <cell r="A1443" t="str">
            <v>001.17.13080</v>
          </cell>
          <cell r="B1443" t="str">
            <v>Fornecimento e instalação de conector split bolt para condutor  seção 10.00 mm2</v>
          </cell>
          <cell r="C1443" t="str">
            <v>UN</v>
          </cell>
          <cell r="D1443">
            <v>1.7837000000000001</v>
          </cell>
        </row>
        <row r="1444">
          <cell r="A1444" t="str">
            <v>001.17.13100</v>
          </cell>
          <cell r="B1444" t="str">
            <v>Fornecimento e instalação de conector split bolt para condutor  seção 16.00 mm2</v>
          </cell>
          <cell r="C1444" t="str">
            <v>UN</v>
          </cell>
          <cell r="D1444">
            <v>2.5952999999999999</v>
          </cell>
        </row>
        <row r="1445">
          <cell r="A1445" t="str">
            <v>001.17.13120</v>
          </cell>
          <cell r="B1445" t="str">
            <v>Fornecimento e instalação de conector split bolt para condutor  seção 25.00 mm2</v>
          </cell>
          <cell r="C1445" t="str">
            <v>UN</v>
          </cell>
          <cell r="D1445">
            <v>3.3473999999999999</v>
          </cell>
        </row>
        <row r="1446">
          <cell r="A1446" t="str">
            <v>001.17.13140</v>
          </cell>
          <cell r="B1446" t="str">
            <v>Fornecimento e instalação de conector split bolt para condutor  seção 35.00 mm2</v>
          </cell>
          <cell r="C1446" t="str">
            <v>UN</v>
          </cell>
          <cell r="D1446">
            <v>3.9291999999999998</v>
          </cell>
        </row>
        <row r="1447">
          <cell r="A1447" t="str">
            <v>001.17.13160</v>
          </cell>
          <cell r="B1447" t="str">
            <v>Fornecimento e instalação de conector split bolt para condutor  seção 50.00 mm2</v>
          </cell>
          <cell r="C1447" t="str">
            <v>UN</v>
          </cell>
          <cell r="D1447">
            <v>4.7411000000000003</v>
          </cell>
        </row>
        <row r="1448">
          <cell r="A1448" t="str">
            <v>001.17.13180</v>
          </cell>
          <cell r="B1448" t="str">
            <v>Fornecimento e instalação de conector split bolt para condutor  seção 70.00 mm2</v>
          </cell>
          <cell r="C1448" t="str">
            <v>UN</v>
          </cell>
          <cell r="D1448">
            <v>5.8829000000000002</v>
          </cell>
        </row>
        <row r="1449">
          <cell r="A1449" t="str">
            <v>001.17.13200</v>
          </cell>
          <cell r="B1449" t="str">
            <v>Fornecimento e instalação de conector split bolt para condutor  seção 95.00 mm2</v>
          </cell>
          <cell r="C1449" t="str">
            <v>UN</v>
          </cell>
          <cell r="D1449">
            <v>7.5845000000000002</v>
          </cell>
        </row>
        <row r="1450">
          <cell r="A1450" t="str">
            <v>001.17.13220</v>
          </cell>
          <cell r="B1450" t="str">
            <v>Fornecimento e instalação de conector split bolt para condutor  seção 120.00 mm2</v>
          </cell>
          <cell r="C1450" t="str">
            <v>UN</v>
          </cell>
          <cell r="D1450">
            <v>8.2864000000000004</v>
          </cell>
        </row>
        <row r="1451">
          <cell r="A1451" t="str">
            <v>001.17.13240</v>
          </cell>
          <cell r="B1451" t="str">
            <v>Fornecimento e instalação de conector split bolt para condutor  seção 150.00 mm2</v>
          </cell>
          <cell r="C1451" t="str">
            <v>UN</v>
          </cell>
          <cell r="D1451">
            <v>9.2883999999999993</v>
          </cell>
        </row>
        <row r="1452">
          <cell r="A1452" t="str">
            <v>001.17.13260</v>
          </cell>
          <cell r="B1452" t="str">
            <v>Fornecimento e instalação de conector split bolt para condutor  seção 185.00 mm2</v>
          </cell>
          <cell r="C1452" t="str">
            <v>UN</v>
          </cell>
          <cell r="D1452">
            <v>12.3421</v>
          </cell>
        </row>
        <row r="1453">
          <cell r="A1453" t="str">
            <v>001.17.13280</v>
          </cell>
          <cell r="B1453" t="str">
            <v>Fornecimento e instalação de conector split bolt para condutor  seção 240.00 mm2</v>
          </cell>
          <cell r="C1453" t="str">
            <v>UN</v>
          </cell>
          <cell r="D1453">
            <v>15.4556</v>
          </cell>
        </row>
        <row r="1454">
          <cell r="A1454" t="str">
            <v>001.17.13300</v>
          </cell>
          <cell r="B1454" t="str">
            <v>Fornecimento e instalação de prensa-fio com 03 parafusos</v>
          </cell>
          <cell r="C1454" t="str">
            <v>UN</v>
          </cell>
          <cell r="D1454">
            <v>29.165600000000001</v>
          </cell>
        </row>
        <row r="1455">
          <cell r="A1455" t="str">
            <v>001.17.13320</v>
          </cell>
          <cell r="B1455" t="str">
            <v>Fornecimento e instalação de conector tipo anel, forquilha ou pino p/fio de 2.50  mm, co termina pré-isolado</v>
          </cell>
          <cell r="C1455" t="str">
            <v>UN</v>
          </cell>
          <cell r="D1455">
            <v>1.4806999999999999</v>
          </cell>
        </row>
        <row r="1456">
          <cell r="A1456" t="str">
            <v>001.17.13340</v>
          </cell>
          <cell r="B1456" t="str">
            <v>Fornecimento e instalação de conector terra tipo out-1066</v>
          </cell>
          <cell r="C1456" t="str">
            <v>UN</v>
          </cell>
          <cell r="D1456">
            <v>2.5236999999999998</v>
          </cell>
        </row>
        <row r="1457">
          <cell r="A1457" t="str">
            <v>001.17.13360</v>
          </cell>
          <cell r="B1457" t="str">
            <v>Fornecimento e instalação de conector cunha principal p/cabo al nº 4 awg, derivação al-4 awg</v>
          </cell>
          <cell r="C1457" t="str">
            <v>UN</v>
          </cell>
          <cell r="D1457">
            <v>9.8474000000000004</v>
          </cell>
        </row>
        <row r="1458">
          <cell r="A1458" t="str">
            <v>001.17.13380</v>
          </cell>
          <cell r="B1458" t="str">
            <v>Fornecimento e instalação de conector derivação cunha tipo estribo normal p/cabo de al nº 2awg</v>
          </cell>
          <cell r="C1458" t="str">
            <v>UN</v>
          </cell>
          <cell r="D1458">
            <v>11.737399999999999</v>
          </cell>
        </row>
        <row r="1459">
          <cell r="A1459" t="str">
            <v>001.17.13400</v>
          </cell>
          <cell r="B1459" t="str">
            <v>Fornecimento e instalação de conector derivação a pressão tipo estribo p/cabo ca e caa nº 2awg</v>
          </cell>
          <cell r="C1459" t="str">
            <v>UN</v>
          </cell>
          <cell r="D1459">
            <v>9.8474000000000004</v>
          </cell>
        </row>
        <row r="1460">
          <cell r="A1460" t="str">
            <v>001.17.13420</v>
          </cell>
          <cell r="B1460" t="str">
            <v>Forneciemnto e instalação de conector derivação p/linha viva</v>
          </cell>
          <cell r="C1460" t="str">
            <v>UN</v>
          </cell>
          <cell r="D1460">
            <v>10.9474</v>
          </cell>
        </row>
        <row r="1461">
          <cell r="A1461" t="str">
            <v>001.17.13440</v>
          </cell>
          <cell r="B1461" t="str">
            <v>Fornecimento e instalação de conector de terra tipo cabo-haste</v>
          </cell>
          <cell r="C1461" t="str">
            <v>UN</v>
          </cell>
          <cell r="D1461">
            <v>4.7473999999999998</v>
          </cell>
        </row>
        <row r="1462">
          <cell r="A1462" t="str">
            <v>001.17.13460</v>
          </cell>
          <cell r="B1462" t="str">
            <v>Fornecimento e instalação de cinta de aço galvanizado com parafoso seção 65.00mm</v>
          </cell>
          <cell r="C1462" t="str">
            <v>UN</v>
          </cell>
          <cell r="D1462">
            <v>6.0473999999999997</v>
          </cell>
        </row>
        <row r="1463">
          <cell r="A1463" t="str">
            <v>001.17.13480</v>
          </cell>
          <cell r="B1463" t="str">
            <v>Fornecimento e instalação de cinta de aço galvanizado com parafoso seção 110.00mm</v>
          </cell>
          <cell r="C1463" t="str">
            <v>UN</v>
          </cell>
          <cell r="D1463">
            <v>6.3474000000000004</v>
          </cell>
        </row>
        <row r="1464">
          <cell r="A1464" t="str">
            <v>001.17.13500</v>
          </cell>
          <cell r="B1464" t="str">
            <v>Fornecimento e instalação de cinta de aço galvanizado com parafoso seção 140.00mm</v>
          </cell>
          <cell r="C1464" t="str">
            <v>UN</v>
          </cell>
          <cell r="D1464">
            <v>7.0591999999999997</v>
          </cell>
        </row>
        <row r="1465">
          <cell r="A1465" t="str">
            <v>001.17.13520</v>
          </cell>
          <cell r="B1465" t="str">
            <v>Fornecimento e instalação de cinta de aço galvanizado com parafoso seção 150.00mm</v>
          </cell>
          <cell r="C1465" t="str">
            <v>UN</v>
          </cell>
          <cell r="D1465">
            <v>7.0591999999999997</v>
          </cell>
        </row>
        <row r="1466">
          <cell r="A1466" t="str">
            <v>001.17.13540</v>
          </cell>
          <cell r="B1466" t="str">
            <v>Fornecimento e instalação de cinta de aço galvanizado com parafoso seção 160.00mm</v>
          </cell>
          <cell r="C1466" t="str">
            <v>UN</v>
          </cell>
          <cell r="D1466">
            <v>15.071099999999999</v>
          </cell>
        </row>
        <row r="1467">
          <cell r="A1467" t="str">
            <v>001.17.13560</v>
          </cell>
          <cell r="B1467" t="str">
            <v>Fornecimento e instalação de cinta de aço galvanizado com parafoso seção 170.00mm</v>
          </cell>
          <cell r="C1467" t="str">
            <v>UN</v>
          </cell>
          <cell r="D1467">
            <v>15.071099999999999</v>
          </cell>
        </row>
        <row r="1468">
          <cell r="A1468" t="str">
            <v>001.17.13580</v>
          </cell>
          <cell r="B1468" t="str">
            <v>Fornecimento e instalação de cinta de aço galvanizado com parafoso seção 180.00mm</v>
          </cell>
          <cell r="C1468" t="str">
            <v>UN</v>
          </cell>
          <cell r="D1468">
            <v>16.082899999999999</v>
          </cell>
        </row>
        <row r="1469">
          <cell r="A1469" t="str">
            <v>001.17.13600</v>
          </cell>
          <cell r="B1469" t="str">
            <v>Fornecimento e instalação de cinta de aço galvanizado com parafoso seção 190.00mm</v>
          </cell>
          <cell r="C1469" t="str">
            <v>UN</v>
          </cell>
          <cell r="D1469">
            <v>16.582899999999999</v>
          </cell>
        </row>
        <row r="1470">
          <cell r="A1470" t="str">
            <v>001.17.13620</v>
          </cell>
          <cell r="B1470" t="str">
            <v>Fornecimento e instalação de cinta de aço galvanizado com parafoso seção 200.00mm</v>
          </cell>
          <cell r="C1470" t="str">
            <v>UN</v>
          </cell>
          <cell r="D1470">
            <v>17.0945</v>
          </cell>
        </row>
        <row r="1471">
          <cell r="A1471" t="str">
            <v>001.17.13640</v>
          </cell>
          <cell r="B1471" t="str">
            <v>Fornecimento e instalação de cinta de aço galvanizado com parafoso seção 210.00mm</v>
          </cell>
          <cell r="C1471" t="str">
            <v>UN</v>
          </cell>
          <cell r="D1471">
            <v>18.0945</v>
          </cell>
        </row>
        <row r="1472">
          <cell r="A1472" t="str">
            <v>001.17.13660</v>
          </cell>
          <cell r="B1472" t="str">
            <v>Fornecimento e instalação de cinta de aço galvanizado com parafoso seção 220.00mm</v>
          </cell>
          <cell r="C1472" t="str">
            <v>UN</v>
          </cell>
          <cell r="D1472">
            <v>19.006399999999999</v>
          </cell>
        </row>
        <row r="1473">
          <cell r="A1473" t="str">
            <v>001.17.13680</v>
          </cell>
          <cell r="B1473" t="str">
            <v>Fornecimento e instalação de cinta de aço galvanizado com parafoso seção 230.00mm</v>
          </cell>
          <cell r="C1473" t="str">
            <v>UN</v>
          </cell>
          <cell r="D1473">
            <v>19.406400000000001</v>
          </cell>
        </row>
        <row r="1474">
          <cell r="A1474" t="str">
            <v>001.17.13700</v>
          </cell>
          <cell r="B1474" t="str">
            <v>Fornecimento e instalação de cinta de aço galvanizado com parafoso seção 240.00mm</v>
          </cell>
          <cell r="C1474" t="str">
            <v>UN</v>
          </cell>
          <cell r="D1474">
            <v>20.118400000000001</v>
          </cell>
        </row>
        <row r="1475">
          <cell r="A1475" t="str">
            <v>001.17.13720</v>
          </cell>
          <cell r="B1475" t="str">
            <v>Fornecimento e instalação de cinta de aço galvanizado com parafoso seção 250.00mm</v>
          </cell>
          <cell r="C1475" t="str">
            <v>UN</v>
          </cell>
          <cell r="D1475">
            <v>20.118400000000001</v>
          </cell>
        </row>
        <row r="1476">
          <cell r="A1476" t="str">
            <v>001.17.13740</v>
          </cell>
          <cell r="B1476" t="str">
            <v>Fornecimento e instalação de cinta de aço galvanizado com parafoso seção 260.00mm</v>
          </cell>
          <cell r="C1476" t="str">
            <v>UN</v>
          </cell>
          <cell r="D1476">
            <v>21.630299999999998</v>
          </cell>
        </row>
        <row r="1477">
          <cell r="A1477" t="str">
            <v>001.17.13760</v>
          </cell>
          <cell r="B1477" t="str">
            <v>Fornecimento e instalação de cinta de aço galvanizado com parafoso seção 270.00mm</v>
          </cell>
          <cell r="C1477" t="str">
            <v>UN</v>
          </cell>
          <cell r="D1477">
            <v>21.630299999999998</v>
          </cell>
        </row>
        <row r="1478">
          <cell r="A1478" t="str">
            <v>001.17.13780</v>
          </cell>
          <cell r="B1478" t="str">
            <v>Fornecimento e instalação de cinta de aço galvanizado com parafoso seção 280.00mm</v>
          </cell>
          <cell r="C1478" t="str">
            <v>UN</v>
          </cell>
          <cell r="D1478">
            <v>23.142099999999999</v>
          </cell>
        </row>
        <row r="1479">
          <cell r="A1479" t="str">
            <v>001.17.13800</v>
          </cell>
          <cell r="B1479" t="str">
            <v>Fornecimento e instalação de cinta de aço galvanizado com parafoso seção 290.00mm</v>
          </cell>
          <cell r="C1479" t="str">
            <v>UN</v>
          </cell>
          <cell r="D1479">
            <v>23.142099999999999</v>
          </cell>
        </row>
        <row r="1480">
          <cell r="A1480" t="str">
            <v>001.17.13820</v>
          </cell>
          <cell r="B1480" t="str">
            <v>Fornecimento e instalação de sela p/ cruzeta</v>
          </cell>
          <cell r="C1480" t="str">
            <v>UN</v>
          </cell>
          <cell r="D1480">
            <v>7.3273999999999999</v>
          </cell>
        </row>
        <row r="1481">
          <cell r="A1481" t="str">
            <v>001.17.13840</v>
          </cell>
          <cell r="B1481" t="str">
            <v>Fornecimento e instalação de suporte p/ trafo 2 t</v>
          </cell>
          <cell r="C1481" t="str">
            <v>UN</v>
          </cell>
          <cell r="D1481">
            <v>39.255099999999999</v>
          </cell>
        </row>
        <row r="1482">
          <cell r="A1482" t="str">
            <v>001.17.13850</v>
          </cell>
          <cell r="B1482" t="str">
            <v>Fornecimento e instalação de Cruzeta de Concreto 90 x 90 x 200 cm</v>
          </cell>
          <cell r="C1482" t="str">
            <v>kg</v>
          </cell>
          <cell r="D1482">
            <v>65.236599999999996</v>
          </cell>
        </row>
        <row r="1483">
          <cell r="A1483" t="str">
            <v>001.17.13860</v>
          </cell>
          <cell r="B1483" t="str">
            <v>Fornecimento e instalação de cruzeta de madeira de lei (piúva) 2400.00mmx110.00mmx135.00mm</v>
          </cell>
          <cell r="C1483" t="str">
            <v>UN</v>
          </cell>
          <cell r="D1483">
            <v>29.236599999999999</v>
          </cell>
        </row>
        <row r="1484">
          <cell r="A1484" t="str">
            <v>001.17.13880</v>
          </cell>
          <cell r="B1484" t="str">
            <v>Fornecimento e instalação de cruzeta de madeira de lei (piúva) 2400.00mmx110.00mmx90.00mm</v>
          </cell>
          <cell r="C1484" t="str">
            <v>UN</v>
          </cell>
          <cell r="D1484">
            <v>29.136600000000001</v>
          </cell>
        </row>
        <row r="1485">
          <cell r="A1485" t="str">
            <v>001.17.13900</v>
          </cell>
          <cell r="B1485" t="str">
            <v>Fornecimento e instalação de cruzeta de madeira de lei (piúva) isolador de pino de 15kv</v>
          </cell>
          <cell r="C1485" t="str">
            <v>UN</v>
          </cell>
          <cell r="D1485">
            <v>24.3474</v>
          </cell>
        </row>
        <row r="1486">
          <cell r="A1486" t="str">
            <v>001.17.13920</v>
          </cell>
          <cell r="B1486" t="str">
            <v>Fornecimento e instalação de tora de madeira de 1m</v>
          </cell>
          <cell r="C1486" t="str">
            <v>UN</v>
          </cell>
          <cell r="D1486">
            <v>16.836600000000001</v>
          </cell>
        </row>
        <row r="1487">
          <cell r="A1487" t="str">
            <v>001.17.13940</v>
          </cell>
          <cell r="B1487" t="str">
            <v>Fornecimento e instalação de mão francesa normal de 710.00mm</v>
          </cell>
          <cell r="C1487" t="str">
            <v>UN</v>
          </cell>
          <cell r="D1487">
            <v>7.1184000000000003</v>
          </cell>
        </row>
        <row r="1488">
          <cell r="A1488" t="str">
            <v>001.17.13960</v>
          </cell>
          <cell r="B1488" t="str">
            <v>Fornecimento e instalação de suporte padronizado para transformador 220mm</v>
          </cell>
          <cell r="C1488" t="str">
            <v>UN</v>
          </cell>
          <cell r="D1488">
            <v>56.236600000000003</v>
          </cell>
        </row>
        <row r="1489">
          <cell r="A1489" t="str">
            <v>001.17.13980</v>
          </cell>
          <cell r="B1489" t="str">
            <v>Fornecimento e instalação de suporte padronizado para transformador 230mm</v>
          </cell>
          <cell r="C1489" t="str">
            <v>UN</v>
          </cell>
          <cell r="D1489">
            <v>60.0366</v>
          </cell>
        </row>
        <row r="1490">
          <cell r="A1490" t="str">
            <v>001.17.14000</v>
          </cell>
          <cell r="B1490" t="str">
            <v>Fornecimento e instalação de transformador Monofásico - MRT - Tensão Secundária 245/127 V 34.5 KV - 15 KVA</v>
          </cell>
          <cell r="C1490" t="str">
            <v>UN</v>
          </cell>
          <cell r="D1490">
            <v>2087.0992999999999</v>
          </cell>
        </row>
        <row r="1491">
          <cell r="A1491" t="str">
            <v>001.17.14020</v>
          </cell>
          <cell r="B1491" t="str">
            <v>Forneciemnto e instalação de transformador trifásico 13 8 13 2 6 6kv/220v primário em triângulo secundário em estrela 30 kva</v>
          </cell>
          <cell r="C1491" t="str">
            <v>UN</v>
          </cell>
          <cell r="D1491">
            <v>2971.8397</v>
          </cell>
        </row>
        <row r="1492">
          <cell r="A1492" t="str">
            <v>001.17.14040</v>
          </cell>
          <cell r="B1492" t="str">
            <v>Forneciemnto e instalação de transformador trifásico 13 8 13 2 6 6kv/220v primário em triângulo secundário em estrela 45 kva</v>
          </cell>
          <cell r="C1492" t="str">
            <v>UN</v>
          </cell>
          <cell r="D1492">
            <v>3682.7863000000002</v>
          </cell>
        </row>
        <row r="1493">
          <cell r="A1493" t="str">
            <v>001.17.14060</v>
          </cell>
          <cell r="B1493" t="str">
            <v>Forneciemnto e instalação de transformador trifásico 13 8 13 2 6 6kv/220v primário em triângulo secundário em estrela 75 kva</v>
          </cell>
          <cell r="C1493" t="str">
            <v>UN</v>
          </cell>
          <cell r="D1493">
            <v>5138.7327999999998</v>
          </cell>
        </row>
        <row r="1494">
          <cell r="A1494" t="str">
            <v>001.17.14080</v>
          </cell>
          <cell r="B1494" t="str">
            <v>Forneciemnto e instalação de transformador trifásico 13 8 13 2 6 6kv/220v primário em triângulo secundário em estrela 112.5 kva</v>
          </cell>
          <cell r="C1494" t="str">
            <v>UN</v>
          </cell>
          <cell r="D1494">
            <v>6569.0992999999999</v>
          </cell>
        </row>
        <row r="1495">
          <cell r="A1495" t="str">
            <v>001.17.14100</v>
          </cell>
          <cell r="B1495" t="str">
            <v>Fornecimento e instalação de transformador trifásico 13 8 13 2 6 6kv/220v primário em triângulo secundário em estrela 150 kva</v>
          </cell>
          <cell r="C1495" t="str">
            <v>UN</v>
          </cell>
          <cell r="D1495">
            <v>8225.4657000000007</v>
          </cell>
        </row>
        <row r="1496">
          <cell r="A1496" t="str">
            <v>001.17.14120</v>
          </cell>
          <cell r="B1496" t="str">
            <v>Fornecimento e instalação de transformador trifásico 13 8 13 2 6 6kv/220v primário em triângulo secundário em estrela 15 kva</v>
          </cell>
          <cell r="C1496" t="str">
            <v>UN</v>
          </cell>
          <cell r="D1496">
            <v>2261.8930999999998</v>
          </cell>
        </row>
        <row r="1497">
          <cell r="A1497" t="str">
            <v>001.17.14140</v>
          </cell>
          <cell r="B1497" t="str">
            <v>Fornecimento e instalação de transformador trifásico 13 8 13 2 6 6kv/220v primário em triângulo secundário em estrela 225 kva</v>
          </cell>
          <cell r="C1497" t="str">
            <v>UN</v>
          </cell>
          <cell r="D1497">
            <v>10663.366400000001</v>
          </cell>
        </row>
        <row r="1498">
          <cell r="A1498" t="str">
            <v>001.17.14160</v>
          </cell>
          <cell r="B1498" t="str">
            <v>Forneciemnto e instalação de transformador trifásico 13 8 13 2 6 6kv/220v primário em triângulo secundário em estrela 300 kva</v>
          </cell>
          <cell r="C1498" t="str">
            <v>UN</v>
          </cell>
          <cell r="D1498">
            <v>14055.1985</v>
          </cell>
        </row>
        <row r="1499">
          <cell r="A1499" t="str">
            <v>001.17.14180</v>
          </cell>
          <cell r="B1499" t="str">
            <v>Fornecimento e trasformação de trasformador de distribuição trifásico, com resfriamento em banho de óleo mineral, para uso interno, potência 500 kva - classe de tensão 15 kv, transprimários de 13.800, 13.200, 12.600 - ligação delta e 220-127v, ligação e</v>
          </cell>
          <cell r="C1499" t="str">
            <v>UN</v>
          </cell>
          <cell r="D1499">
            <v>13952.8321</v>
          </cell>
        </row>
        <row r="1500">
          <cell r="A1500" t="str">
            <v>001.17.14200</v>
          </cell>
          <cell r="B1500" t="str">
            <v>Fornecimento e instalação de braço em tubo de aço galvanizado a fogo para fixar em poste por meio de braçadeira diâm. ext. de 48 mm distância poste/luminária de1300 mm</v>
          </cell>
          <cell r="C1500" t="str">
            <v>UN</v>
          </cell>
          <cell r="D1500">
            <v>33.148400000000002</v>
          </cell>
        </row>
        <row r="1501">
          <cell r="A1501" t="str">
            <v>001.17.14220</v>
          </cell>
          <cell r="B1501" t="str">
            <v>Fornecimento e instalação de braço em tubo de aço galvanizado a fogo para fixar em poste por meio de braçadeira diâm. ext. de 48 mm distância poste/luminária de 1500 mm</v>
          </cell>
          <cell r="C1501" t="str">
            <v>UN</v>
          </cell>
          <cell r="D1501">
            <v>52.118400000000001</v>
          </cell>
        </row>
        <row r="1502">
          <cell r="A1502" t="str">
            <v>001.17.14240</v>
          </cell>
          <cell r="B1502" t="str">
            <v>Fornecimento e instalação de braço em tubo de aço galvanizado a fogo para fixar em poste por meio de braçadeira diâm. ext. de 48 mm distância poste/luminária de 2000 mm</v>
          </cell>
          <cell r="C1502" t="str">
            <v>UN</v>
          </cell>
          <cell r="D1502">
            <v>51.438400000000001</v>
          </cell>
        </row>
        <row r="1503">
          <cell r="A1503" t="str">
            <v>001.17.14260</v>
          </cell>
          <cell r="B1503" t="str">
            <v>Fornecimento e instalação de braço em tubo de aço galvanizado a fogo para fixar em poste por meio de braçadeira diâm. ext. de 48 mm distância poste/luminária de 2500 mm</v>
          </cell>
          <cell r="C1503" t="str">
            <v>UN</v>
          </cell>
          <cell r="D1503">
            <v>61.188400000000001</v>
          </cell>
        </row>
        <row r="1504">
          <cell r="A1504" t="str">
            <v>001.17.14280</v>
          </cell>
          <cell r="B1504" t="str">
            <v>Fornecimento e instalação de braçadeira em chapa de ferro galvanizado a fogo para fixação de braço em poste circular inclusive parafuso, diam 150.00 a 165.00mm</v>
          </cell>
          <cell r="C1504" t="str">
            <v>UN</v>
          </cell>
          <cell r="D1504">
            <v>11.308400000000001</v>
          </cell>
        </row>
        <row r="1505">
          <cell r="A1505" t="str">
            <v>001.17.14300</v>
          </cell>
          <cell r="B1505" t="str">
            <v>Fornecimento e instalação de braçadeira em chapa de ferro galvanizado a fogo para fixação de braço em poste circular inclusive parafuso, diam 165.00 a 180.00mm</v>
          </cell>
          <cell r="C1505" t="str">
            <v>UN</v>
          </cell>
          <cell r="D1505">
            <v>11.7384</v>
          </cell>
        </row>
        <row r="1506">
          <cell r="A1506" t="str">
            <v>001.17.14320</v>
          </cell>
          <cell r="B1506" t="str">
            <v>Fornecimento e instalação de braçadeira em chapa de ferro galvanizado a fogo para fixação de braço em poste circular inclusive parafuso, diam 180.00 a 200.00mm</v>
          </cell>
          <cell r="C1506" t="str">
            <v>UN</v>
          </cell>
          <cell r="D1506">
            <v>12.2384</v>
          </cell>
        </row>
        <row r="1507">
          <cell r="A1507" t="str">
            <v>001.17.14340</v>
          </cell>
          <cell r="B1507" t="str">
            <v>Fornecimento e instalação de poste de aço galvanizado altura 6 metros diâmetro 3 1/2""""</v>
          </cell>
          <cell r="C1507" t="str">
            <v>UN</v>
          </cell>
          <cell r="D1507">
            <v>108.997</v>
          </cell>
        </row>
        <row r="1508">
          <cell r="A1508" t="str">
            <v>001.17.14360</v>
          </cell>
          <cell r="B1508" t="str">
            <v>Fornecimento e instalação de poste de aço galvanizado altura 6 metros diâmetro 4""""</v>
          </cell>
          <cell r="C1508" t="str">
            <v>UN</v>
          </cell>
          <cell r="D1508">
            <v>143.4443</v>
          </cell>
        </row>
        <row r="1509">
          <cell r="A1509" t="str">
            <v>001.17.14380</v>
          </cell>
          <cell r="B1509" t="str">
            <v>Fornecimento e instalação de poste de aço galvanizado altura 3,00 m  diâmetro 4""""</v>
          </cell>
          <cell r="C1509" t="str">
            <v>PC</v>
          </cell>
          <cell r="D1509">
            <v>101.97329999999999</v>
          </cell>
        </row>
        <row r="1510">
          <cell r="A1510" t="str">
            <v>001.17.14400</v>
          </cell>
          <cell r="B1510" t="str">
            <v>Fornecimento e instalação de poste de aço galvanizado altura 3,00 m  diâmetro 3""""</v>
          </cell>
          <cell r="C1510" t="str">
            <v>PC</v>
          </cell>
          <cell r="D1510">
            <v>55.473300000000002</v>
          </cell>
        </row>
        <row r="1511">
          <cell r="A1511" t="str">
            <v>001.17.14420</v>
          </cell>
          <cell r="B1511" t="str">
            <v>Fornecimento e instalação de poste circular cônico para luminária externa em tubo de aço pintado com zarcão sem janela fixado em base de concreto diâm.da ext. 58mm tipo reto com altura e base de fixação de 3360mm / 800mm</v>
          </cell>
          <cell r="C1511" t="str">
            <v>UN</v>
          </cell>
          <cell r="D1511">
            <v>133.04400000000001</v>
          </cell>
        </row>
        <row r="1512">
          <cell r="A1512" t="str">
            <v>001.17.14440</v>
          </cell>
          <cell r="B1512" t="str">
            <v>Fornecimento e instalação de poste circular cônico para luminária externa em tubo de aço pintado com zarcão sem janela fixado em base de concreto diâm.da ext. 58mm tipo reto com altura e base de fixação de 5320mm / 1000mm</v>
          </cell>
          <cell r="C1512" t="str">
            <v>UN</v>
          </cell>
          <cell r="D1512">
            <v>207.0797</v>
          </cell>
        </row>
        <row r="1513">
          <cell r="A1513" t="str">
            <v>001.17.14460</v>
          </cell>
          <cell r="B1513" t="str">
            <v>Fornecimento e instalação de poste circular cônico para luminária externa em tubo de aço pintado com zarcão sem janela fixado em base de concreto diâm.da ext. 58mm tipo reto com altura e base de fixação de 6220mm / 1100mm</v>
          </cell>
          <cell r="C1513" t="str">
            <v>UN</v>
          </cell>
          <cell r="D1513">
            <v>257.51650000000001</v>
          </cell>
        </row>
        <row r="1514">
          <cell r="A1514" t="str">
            <v>001.17.14480</v>
          </cell>
          <cell r="B1514" t="str">
            <v>Fornecimento e instalação de poste circular cônico para luminária externa em tubo de aço pintado com zarcão sem janela fixado em base de concreto diâm.da ext. 58mm tipo reto com altura e base de fixação de 8180mm / 1300mm</v>
          </cell>
          <cell r="C1514" t="str">
            <v>UN</v>
          </cell>
          <cell r="D1514">
            <v>361.6173</v>
          </cell>
        </row>
        <row r="1515">
          <cell r="A1515" t="str">
            <v>001.17.14500</v>
          </cell>
          <cell r="B1515" t="str">
            <v>Fornecimento e instalação de poste circular cônico para luminária externa em tubo de aço pintado com zarcão sem janela fixado em base de concreto diâm.da ext. 58mm tipo reto com altura e base de fixação de 10140mm / 1500mm</v>
          </cell>
          <cell r="C1515" t="str">
            <v>UN</v>
          </cell>
          <cell r="D1515">
            <v>441.87880000000001</v>
          </cell>
        </row>
        <row r="1516">
          <cell r="A1516" t="str">
            <v>001.17.14520</v>
          </cell>
          <cell r="B1516" t="str">
            <v>Fornecimento e instalação de poste circular cônico para luminária externa em tubo de aço pintado com zarcão sem janela fixado em base de concreto diâm.da ext. 58mm tipo curvo com altura e base de fixação de 6220mm / 1250mm</v>
          </cell>
          <cell r="C1516" t="str">
            <v>UN</v>
          </cell>
          <cell r="D1516">
            <v>261.99930000000001</v>
          </cell>
        </row>
        <row r="1517">
          <cell r="A1517" t="str">
            <v>001.17.14540</v>
          </cell>
          <cell r="B1517" t="str">
            <v>Fornecimento e instalação de poste circular cônico para luminária externa em tubo de aço pintado com zarcão sem janela fixado em base de concreto diâm.da ext. 58mm tipo curvo com altura e base de fixação de 7280mm / 1350mm</v>
          </cell>
          <cell r="C1517" t="str">
            <v>UN</v>
          </cell>
          <cell r="D1517">
            <v>305.80919999999998</v>
          </cell>
        </row>
        <row r="1518">
          <cell r="A1518" t="str">
            <v>001.17.14560</v>
          </cell>
          <cell r="B1518" t="str">
            <v>Fornecimento e instalação de poste circular cônico para luminária externa em tubo de aço pintado com zarcão sem janela fixado em base de concreto diâm.da ext. 58mm tipo curvo com altura e base de fixação de 9240mm / 1550mm</v>
          </cell>
          <cell r="C1518" t="str">
            <v>UN</v>
          </cell>
          <cell r="D1518">
            <v>392.49349999999998</v>
          </cell>
        </row>
        <row r="1519">
          <cell r="A1519" t="str">
            <v>001.17.14580</v>
          </cell>
          <cell r="B1519" t="str">
            <v>Fornecimento e instalação de poste circular cônico para luminária externa em tubo de aço pintado com zarcão sem janela fixado em base de concreto diâm.da ext. 58mm tipo curvo com altura e base de fixação de 10140mm / 1650mm</v>
          </cell>
          <cell r="C1519" t="str">
            <v>UN</v>
          </cell>
          <cell r="D1519">
            <v>439.78539999999998</v>
          </cell>
        </row>
        <row r="1520">
          <cell r="A1520" t="str">
            <v>001.17.14600</v>
          </cell>
          <cell r="B1520" t="str">
            <v>Fornecimento e instalação de poste circular cônico para luminária externa em tubo de aço pintado com zarcão sem janela fixado em base de concreto diâm.da ext. 58mm tipo duplo curvo com parte superior desmont  c/ altura e base de fixação de 6220mm / 1250</v>
          </cell>
          <cell r="C1520" t="str">
            <v>UN</v>
          </cell>
          <cell r="D1520">
            <v>312.59640000000002</v>
          </cell>
        </row>
        <row r="1521">
          <cell r="A1521" t="str">
            <v>001.17.14620</v>
          </cell>
          <cell r="B1521"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521" t="str">
            <v>UN</v>
          </cell>
          <cell r="D1521">
            <v>355.2</v>
          </cell>
        </row>
        <row r="1522">
          <cell r="A1522" t="str">
            <v>001.17.14640</v>
          </cell>
          <cell r="B1522" t="str">
            <v>Fornecimento e instalação de poste circular cônico para luminária externa em tubo de aço pintado com zarcão sem janela fixado em base de concreto diâm.da ext. 58mm tipo duplo curvo c/ parte superior desmont. c/ altura e base de fixação de 9240mm / 1550m</v>
          </cell>
          <cell r="C1522" t="str">
            <v>UN</v>
          </cell>
          <cell r="D1522">
            <v>443.10430000000002</v>
          </cell>
        </row>
        <row r="1523">
          <cell r="A1523" t="str">
            <v>001.17.14660</v>
          </cell>
          <cell r="B1523" t="str">
            <v>Fornecimento e instalação de poste circular cônico para luminária externa em tubo de aço pintado com zarcão sem janela fixado em base de concreto diâm.da ext. 58mm tipo duplo curvo c/ parte superior desmont c/ altura  e base de fixação de 10140mm / 1650</v>
          </cell>
          <cell r="C1523" t="str">
            <v>UN</v>
          </cell>
          <cell r="D1523">
            <v>487.37630000000001</v>
          </cell>
        </row>
        <row r="1524">
          <cell r="A1524" t="str">
            <v>001.17.14680</v>
          </cell>
          <cell r="B1524" t="str">
            <v>Forneciemnto e instalação de poste circular de concreto 7m/200kg</v>
          </cell>
          <cell r="C1524" t="str">
            <v>UN</v>
          </cell>
          <cell r="D1524">
            <v>190.94659999999999</v>
          </cell>
        </row>
        <row r="1525">
          <cell r="A1525" t="str">
            <v>001.17.14700</v>
          </cell>
          <cell r="B1525" t="str">
            <v>Fornecimento e instalação de poste circular de concreto 7m/400kg</v>
          </cell>
          <cell r="C1525" t="str">
            <v>UN</v>
          </cell>
          <cell r="D1525">
            <v>308.94659999999999</v>
          </cell>
        </row>
        <row r="1526">
          <cell r="A1526" t="str">
            <v>001.17.14720</v>
          </cell>
          <cell r="B1526" t="str">
            <v>Fornecimento e instalação de poste circular de concreto 9m/150kg</v>
          </cell>
          <cell r="C1526" t="str">
            <v>UN</v>
          </cell>
          <cell r="D1526">
            <v>206.1832</v>
          </cell>
        </row>
        <row r="1527">
          <cell r="A1527" t="str">
            <v>001.17.14740</v>
          </cell>
          <cell r="B1527" t="str">
            <v>Fornecimento e instalação de poste circular de concreto 9m/400kg</v>
          </cell>
          <cell r="C1527" t="str">
            <v>UN</v>
          </cell>
          <cell r="D1527">
            <v>367.1832</v>
          </cell>
        </row>
        <row r="1528">
          <cell r="A1528" t="str">
            <v>001.17.14760</v>
          </cell>
          <cell r="B1528" t="str">
            <v>Fornecimento e instalação de poste circular de concreto 10m/150kg</v>
          </cell>
          <cell r="C1528" t="str">
            <v>UN</v>
          </cell>
          <cell r="D1528">
            <v>481.41989999999998</v>
          </cell>
        </row>
        <row r="1529">
          <cell r="A1529" t="str">
            <v>001.17.14780</v>
          </cell>
          <cell r="B1529" t="str">
            <v>Fornecimento e instalação de poste circular de concreto 10m/400kg</v>
          </cell>
          <cell r="C1529" t="str">
            <v>UN</v>
          </cell>
          <cell r="D1529">
            <v>555.56989999999996</v>
          </cell>
        </row>
        <row r="1530">
          <cell r="A1530" t="str">
            <v>001.17.14800</v>
          </cell>
          <cell r="B1530" t="str">
            <v>Fornecimento e instalação de poste circular de concreto 10m/600kg</v>
          </cell>
          <cell r="C1530" t="str">
            <v>UN</v>
          </cell>
          <cell r="D1530">
            <v>434.41989999999998</v>
          </cell>
        </row>
        <row r="1531">
          <cell r="A1531" t="str">
            <v>001.17.14820</v>
          </cell>
          <cell r="B1531" t="str">
            <v>Fornecimento e instalação de poste circular de concreto 10m/800kg</v>
          </cell>
          <cell r="C1531" t="str">
            <v>UN</v>
          </cell>
          <cell r="D1531">
            <v>451.41989999999998</v>
          </cell>
        </row>
        <row r="1532">
          <cell r="A1532" t="str">
            <v>001.17.14840</v>
          </cell>
          <cell r="B1532" t="str">
            <v>Fornecimento e instalação de poste circular de concreto 11m/200kg</v>
          </cell>
          <cell r="C1532" t="str">
            <v>UN</v>
          </cell>
          <cell r="D1532">
            <v>591.65650000000005</v>
          </cell>
        </row>
        <row r="1533">
          <cell r="A1533" t="str">
            <v>001.17.14860</v>
          </cell>
          <cell r="B1533" t="str">
            <v>Fornecimento e instalação de poste circular de concreto 11m/300kg</v>
          </cell>
          <cell r="C1533" t="str">
            <v>UN</v>
          </cell>
          <cell r="D1533">
            <v>708.65650000000005</v>
          </cell>
        </row>
        <row r="1534">
          <cell r="A1534" t="str">
            <v>001.17.14880</v>
          </cell>
          <cell r="B1534" t="str">
            <v>Fornecimento e instalação de poste circular de concreto 11m/400kg</v>
          </cell>
          <cell r="C1534" t="str">
            <v>UN</v>
          </cell>
          <cell r="D1534">
            <v>693.25649999999996</v>
          </cell>
        </row>
        <row r="1535">
          <cell r="A1535" t="str">
            <v>001.17.14900</v>
          </cell>
          <cell r="B1535" t="str">
            <v>Fornecimento e instalação de poste circular de concreto 11m/600kg</v>
          </cell>
          <cell r="C1535" t="str">
            <v>UN</v>
          </cell>
          <cell r="D1535">
            <v>971.8931</v>
          </cell>
        </row>
        <row r="1536">
          <cell r="A1536" t="str">
            <v>001.17.14920</v>
          </cell>
          <cell r="B1536" t="str">
            <v>Fornecimento e instalação de poste circular de concreto 11m/800kg</v>
          </cell>
          <cell r="C1536" t="str">
            <v>UN</v>
          </cell>
          <cell r="D1536">
            <v>1208.4530999999999</v>
          </cell>
        </row>
        <row r="1537">
          <cell r="A1537" t="str">
            <v>001.17.14940</v>
          </cell>
          <cell r="B1537" t="str">
            <v>Fornecimento e instalação de poste circular de concreto 11m/1000kg</v>
          </cell>
          <cell r="C1537" t="str">
            <v>UN</v>
          </cell>
          <cell r="D1537">
            <v>806.8931</v>
          </cell>
        </row>
        <row r="1538">
          <cell r="A1538" t="str">
            <v>001.17.14960</v>
          </cell>
          <cell r="B1538" t="str">
            <v>Fornecimento e instalação de poste circular de concreto 13 m / 200 kg</v>
          </cell>
          <cell r="C1538" t="str">
            <v>UN</v>
          </cell>
          <cell r="D1538">
            <v>525.32169999999996</v>
          </cell>
        </row>
        <row r="1539">
          <cell r="A1539" t="str">
            <v>001.17.14980</v>
          </cell>
          <cell r="B1539" t="str">
            <v>Fornecimento e instalação de poste circular de concreto 15 m / 200 kg</v>
          </cell>
          <cell r="C1539" t="str">
            <v>UN</v>
          </cell>
          <cell r="D1539">
            <v>699.76639999999998</v>
          </cell>
        </row>
        <row r="1540">
          <cell r="A1540" t="str">
            <v>001.17.15000</v>
          </cell>
          <cell r="B1540" t="str">
            <v>Fornecimento e instalação de poste de concreto duplo t 9 m / 150 kg</v>
          </cell>
          <cell r="C1540" t="str">
            <v>UN</v>
          </cell>
          <cell r="D1540">
            <v>233.10319999999999</v>
          </cell>
        </row>
        <row r="1541">
          <cell r="A1541" t="str">
            <v>001.17.15020</v>
          </cell>
          <cell r="B1541" t="str">
            <v>Fornecimento e instalação de poste de concreto duplo t 10 m / 150 kg</v>
          </cell>
          <cell r="C1541" t="str">
            <v>UN</v>
          </cell>
          <cell r="D1541">
            <v>271.36989999999997</v>
          </cell>
        </row>
        <row r="1542">
          <cell r="A1542" t="str">
            <v>001.17.15040</v>
          </cell>
          <cell r="B1542" t="str">
            <v>Fornecimento e instalação de poste de concreto duplo t 10 m / 300 kg</v>
          </cell>
          <cell r="C1542" t="str">
            <v>UN</v>
          </cell>
          <cell r="D1542">
            <v>382.67989999999998</v>
          </cell>
        </row>
        <row r="1543">
          <cell r="A1543" t="str">
            <v>001.17.15060</v>
          </cell>
          <cell r="B1543" t="str">
            <v>Fornecimento e instalação de poste de concreto duplo t 10 m / 400 kg</v>
          </cell>
          <cell r="C1543" t="str">
            <v>UN</v>
          </cell>
          <cell r="D1543">
            <v>485.41989999999998</v>
          </cell>
        </row>
        <row r="1544">
          <cell r="A1544" t="str">
            <v>001.17.15080</v>
          </cell>
          <cell r="B1544" t="str">
            <v>Fornecimento e instalação de poste de concreto duplo t 10 m / 800 kg</v>
          </cell>
          <cell r="C1544" t="str">
            <v>UN</v>
          </cell>
          <cell r="D1544">
            <v>624.41989999999998</v>
          </cell>
        </row>
        <row r="1545">
          <cell r="A1545" t="str">
            <v>001.17.15100</v>
          </cell>
          <cell r="B1545" t="str">
            <v>Fornecimento e instalação de poste de concreto duplo t 11 m / 300 kg</v>
          </cell>
          <cell r="C1545" t="str">
            <v>UN</v>
          </cell>
          <cell r="D1545">
            <v>523.85649999999998</v>
          </cell>
        </row>
        <row r="1546">
          <cell r="A1546" t="str">
            <v>001.17.15120</v>
          </cell>
          <cell r="B1546" t="str">
            <v>Fornecimento e instalação de poste de concreto duplo t 11 m / 600 kg</v>
          </cell>
          <cell r="C1546" t="str">
            <v>UN</v>
          </cell>
          <cell r="D1546">
            <v>677.75649999999996</v>
          </cell>
        </row>
        <row r="1547">
          <cell r="A1547" t="str">
            <v>001.17.15140</v>
          </cell>
          <cell r="B1547" t="str">
            <v>Fornecimento e instalação de poste de concreto duplo t 11 m / 800 kg</v>
          </cell>
          <cell r="C1547" t="str">
            <v>UN</v>
          </cell>
          <cell r="D1547">
            <v>836.65650000000005</v>
          </cell>
        </row>
        <row r="1548">
          <cell r="A1548" t="str">
            <v>001.17.15160</v>
          </cell>
          <cell r="B1548" t="str">
            <v>Fornecimento e instalação de poste de concreto duplo t 10 m / 600 kg</v>
          </cell>
          <cell r="C1548" t="str">
            <v>UN</v>
          </cell>
          <cell r="D1548">
            <v>527.65650000000005</v>
          </cell>
        </row>
        <row r="1549">
          <cell r="A1549" t="str">
            <v>001.17.15180</v>
          </cell>
          <cell r="B1549" t="str">
            <v>Para-raio cristal valve c/ centelhador e disparador classe 15 0kv</v>
          </cell>
          <cell r="C1549" t="str">
            <v>UN</v>
          </cell>
          <cell r="D1549">
            <v>121.3366</v>
          </cell>
        </row>
        <row r="1550">
          <cell r="A1550" t="str">
            <v>001.17.15200</v>
          </cell>
          <cell r="B1550" t="str">
            <v>Pára-raios cristal c/ centelhador e disparador classe 13,8 kv</v>
          </cell>
          <cell r="C1550" t="str">
            <v>UN</v>
          </cell>
          <cell r="D1550">
            <v>90.236599999999996</v>
          </cell>
        </row>
        <row r="1551">
          <cell r="A1551" t="str">
            <v>001.17.15220</v>
          </cell>
          <cell r="B1551" t="str">
            <v>Fornecimento e aplicação de pasta penetrox</v>
          </cell>
          <cell r="C1551" t="str">
            <v>KG</v>
          </cell>
          <cell r="D1551">
            <v>4</v>
          </cell>
        </row>
        <row r="1552">
          <cell r="A1552" t="str">
            <v>001.17.15240</v>
          </cell>
          <cell r="B1552" t="str">
            <v>Revisão em ponto de energia c/ reaperto e substituição de fita isolante</v>
          </cell>
          <cell r="C1552" t="str">
            <v>PT</v>
          </cell>
          <cell r="D1552">
            <v>4.4172000000000002</v>
          </cell>
        </row>
        <row r="1553">
          <cell r="A1553" t="str">
            <v>001.17.15260</v>
          </cell>
          <cell r="B1553" t="str">
            <v>Manutenção de aterramento de micro computadores</v>
          </cell>
          <cell r="C1553" t="str">
            <v>CJ</v>
          </cell>
          <cell r="D1553">
            <v>45.086399999999998</v>
          </cell>
        </row>
        <row r="1554">
          <cell r="A1554" t="str">
            <v>001.17.15280</v>
          </cell>
          <cell r="B1554" t="str">
            <v>Fornecimento e substituição de espelho (ou placa) p/ tomada e/ou interruptor 4""""x2""""</v>
          </cell>
          <cell r="C1554" t="str">
            <v>UN</v>
          </cell>
          <cell r="D1554">
            <v>1.575</v>
          </cell>
        </row>
        <row r="1555">
          <cell r="A1555" t="str">
            <v>001.17.15300</v>
          </cell>
          <cell r="B1555" t="str">
            <v>Fornecimento e substituição de espelho (ou placa) p/ tomada e/ou interruptor 4""""x4""""</v>
          </cell>
          <cell r="C1555" t="str">
            <v>UN</v>
          </cell>
          <cell r="D1555">
            <v>2.9049999999999998</v>
          </cell>
        </row>
        <row r="1556">
          <cell r="A1556" t="str">
            <v>001.17.15320</v>
          </cell>
          <cell r="B1556" t="str">
            <v>Fornecimento e substituição de tomada simples universal com espelho</v>
          </cell>
          <cell r="C1556" t="str">
            <v>UN</v>
          </cell>
          <cell r="D1556">
            <v>6.0086000000000004</v>
          </cell>
        </row>
        <row r="1557">
          <cell r="A1557" t="str">
            <v>001.17.15340</v>
          </cell>
          <cell r="B1557" t="str">
            <v>Fornecimento e substituição de interruptor c/ uma tecla simples c/ espelho</v>
          </cell>
          <cell r="C1557" t="str">
            <v>UN</v>
          </cell>
          <cell r="D1557">
            <v>6.4085999999999999</v>
          </cell>
        </row>
        <row r="1558">
          <cell r="A1558" t="str">
            <v>001.17.15360</v>
          </cell>
          <cell r="B1558" t="str">
            <v>Fornecimento e substituição de interruptor c/ duas teclas simples c/ espelho</v>
          </cell>
          <cell r="C1558" t="str">
            <v>UN</v>
          </cell>
          <cell r="D1558">
            <v>7.8613</v>
          </cell>
        </row>
        <row r="1559">
          <cell r="A1559" t="str">
            <v>001.17.15380</v>
          </cell>
          <cell r="B1559" t="str">
            <v>Forencimento e substituição de interruptor c/ tres teclas simples c/ espelho</v>
          </cell>
          <cell r="C1559" t="str">
            <v>UN</v>
          </cell>
          <cell r="D1559">
            <v>13.935700000000001</v>
          </cell>
        </row>
        <row r="1560">
          <cell r="A1560" t="str">
            <v>001.17.15400</v>
          </cell>
          <cell r="B1560" t="str">
            <v>Fornecimento e substituição de interruptor c/ uma tecla paralela e espelho</v>
          </cell>
          <cell r="C1560" t="str">
            <v>UN</v>
          </cell>
          <cell r="D1560">
            <v>13.676600000000001</v>
          </cell>
        </row>
        <row r="1561">
          <cell r="A1561" t="str">
            <v>001.17.15420</v>
          </cell>
          <cell r="B1561" t="str">
            <v>Fornecimento e substituição de reator simples a.f.p./p.r. - 1x20 w</v>
          </cell>
          <cell r="C1561" t="str">
            <v>UN</v>
          </cell>
          <cell r="D1561">
            <v>19.089300000000001</v>
          </cell>
        </row>
        <row r="1562">
          <cell r="A1562" t="str">
            <v>001.17.15440</v>
          </cell>
          <cell r="B1562" t="str">
            <v>Fornecimento e substituição de reator simples a.f.p./p.r. - 1x40 w</v>
          </cell>
          <cell r="C1562" t="str">
            <v>UN</v>
          </cell>
          <cell r="D1562">
            <v>42.519300000000001</v>
          </cell>
        </row>
        <row r="1563">
          <cell r="A1563" t="str">
            <v>001.17.15460</v>
          </cell>
          <cell r="B1563" t="str">
            <v>Fornecimento e substituição de reator duplo a.f.p./p.r. - 2x20 w</v>
          </cell>
          <cell r="C1563" t="str">
            <v>UN</v>
          </cell>
          <cell r="D1563">
            <v>27.742999999999999</v>
          </cell>
        </row>
        <row r="1564">
          <cell r="A1564" t="str">
            <v>001.17.15480</v>
          </cell>
          <cell r="B1564" t="str">
            <v>Fornecimento e substituição de reator duplo a.f.p./p.r. - 2x40 w</v>
          </cell>
          <cell r="C1564" t="str">
            <v>UN</v>
          </cell>
          <cell r="D1564">
            <v>40.893000000000001</v>
          </cell>
        </row>
        <row r="1565">
          <cell r="A1565" t="str">
            <v>001.17.15500</v>
          </cell>
          <cell r="B1565" t="str">
            <v>Fornecimento e substituição de lâmpada incandescente de 60 w</v>
          </cell>
          <cell r="C1565" t="str">
            <v>UN</v>
          </cell>
          <cell r="D1565">
            <v>2.0036999999999998</v>
          </cell>
        </row>
        <row r="1566">
          <cell r="A1566" t="str">
            <v>001.17.15520</v>
          </cell>
          <cell r="B1566" t="str">
            <v>Fornecimento e substituição de lâmpada incandescente de 100 w</v>
          </cell>
          <cell r="C1566" t="str">
            <v>UN</v>
          </cell>
          <cell r="D1566">
            <v>2.3237000000000001</v>
          </cell>
        </row>
        <row r="1567">
          <cell r="A1567" t="str">
            <v>001.17.15540</v>
          </cell>
          <cell r="B1567" t="str">
            <v>Fornecimento e substituição de lâmpada fluorescente de 20 w</v>
          </cell>
          <cell r="C1567" t="str">
            <v>UN</v>
          </cell>
          <cell r="D1567">
            <v>4.4036999999999997</v>
          </cell>
        </row>
        <row r="1568">
          <cell r="A1568" t="str">
            <v>001.17.15560</v>
          </cell>
          <cell r="B1568" t="str">
            <v>Fornecimento e substituição de lâmpada fluorescente de 40 w</v>
          </cell>
          <cell r="C1568" t="str">
            <v>UN</v>
          </cell>
          <cell r="D1568">
            <v>4.4036999999999997</v>
          </cell>
        </row>
        <row r="1569">
          <cell r="A1569" t="str">
            <v>001.17.15580</v>
          </cell>
          <cell r="B1569" t="str">
            <v>Fornecimento e substituição de disjuntor monopolar de 15 a</v>
          </cell>
          <cell r="C1569" t="str">
            <v>UN</v>
          </cell>
          <cell r="D1569">
            <v>8.6944999999999997</v>
          </cell>
        </row>
        <row r="1570">
          <cell r="A1570" t="str">
            <v>001.17.15600</v>
          </cell>
          <cell r="B1570" t="str">
            <v>Fornecimento e substituição de disjuntor monopolar de 20 a</v>
          </cell>
          <cell r="C1570" t="str">
            <v>UN</v>
          </cell>
          <cell r="D1570">
            <v>8.6944999999999997</v>
          </cell>
        </row>
        <row r="1571">
          <cell r="A1571" t="str">
            <v>001.17.15620</v>
          </cell>
          <cell r="B1571" t="str">
            <v>Fornecimento e substituição de disjuntor monopolar de 30 a</v>
          </cell>
          <cell r="C1571" t="str">
            <v>UN</v>
          </cell>
          <cell r="D1571">
            <v>8.6944999999999997</v>
          </cell>
        </row>
        <row r="1572">
          <cell r="A1572" t="str">
            <v>001.17.15640</v>
          </cell>
          <cell r="B1572" t="str">
            <v>Fornecimento e substituição de disjuntor monopolar de 40 a</v>
          </cell>
          <cell r="C1572" t="str">
            <v>UN</v>
          </cell>
          <cell r="D1572">
            <v>10.5945</v>
          </cell>
        </row>
        <row r="1573">
          <cell r="A1573" t="str">
            <v>001.17.15660</v>
          </cell>
          <cell r="B1573" t="str">
            <v>Fornecimento e substituição de disjuntor monopolar de 50 a</v>
          </cell>
          <cell r="C1573" t="str">
            <v>UN</v>
          </cell>
          <cell r="D1573">
            <v>10.5945</v>
          </cell>
        </row>
        <row r="1574">
          <cell r="A1574" t="str">
            <v>001.17.15680</v>
          </cell>
          <cell r="B1574" t="str">
            <v>Fornecimento e substituição de disjuntor bipolar de 15 a</v>
          </cell>
          <cell r="C1574" t="str">
            <v>UN</v>
          </cell>
          <cell r="D1574">
            <v>34.939300000000003</v>
          </cell>
        </row>
        <row r="1575">
          <cell r="A1575" t="str">
            <v>001.17.15700</v>
          </cell>
          <cell r="B1575" t="str">
            <v>Fornecimento e substituição de disjuntor bipolar de 20 a</v>
          </cell>
          <cell r="C1575" t="str">
            <v>UN</v>
          </cell>
          <cell r="D1575">
            <v>34.939300000000003</v>
          </cell>
        </row>
        <row r="1576">
          <cell r="A1576" t="str">
            <v>001.17.15720</v>
          </cell>
          <cell r="B1576" t="str">
            <v>Fornecimento e substituição de disjuntor bipolar de 30 a</v>
          </cell>
          <cell r="C1576" t="str">
            <v>UN</v>
          </cell>
          <cell r="D1576">
            <v>34.939300000000003</v>
          </cell>
        </row>
        <row r="1577">
          <cell r="A1577" t="str">
            <v>001.17.15740</v>
          </cell>
          <cell r="B1577" t="str">
            <v>Fornecimento e substituição de disjuntor bipolar de 40 a</v>
          </cell>
          <cell r="C1577" t="str">
            <v>UN</v>
          </cell>
          <cell r="D1577">
            <v>34.939300000000003</v>
          </cell>
        </row>
        <row r="1578">
          <cell r="A1578" t="str">
            <v>001.17.15760</v>
          </cell>
          <cell r="B1578" t="str">
            <v>Fornecimento e substituição de disjuntor bipolar de 50 a</v>
          </cell>
          <cell r="C1578" t="str">
            <v>UN</v>
          </cell>
          <cell r="D1578">
            <v>34.939300000000003</v>
          </cell>
        </row>
        <row r="1579">
          <cell r="A1579" t="str">
            <v>001.17.15780</v>
          </cell>
          <cell r="B1579" t="str">
            <v>Fornecimento e substituição de disjuntor tripolar de 15 a</v>
          </cell>
          <cell r="C1579" t="str">
            <v>UN</v>
          </cell>
          <cell r="D1579">
            <v>36.660299999999999</v>
          </cell>
        </row>
        <row r="1580">
          <cell r="A1580" t="str">
            <v>001.17.15800</v>
          </cell>
          <cell r="B1580" t="str">
            <v>Fornecimento e substituição de disjuntor tripolar de 20 a</v>
          </cell>
          <cell r="C1580" t="str">
            <v>UN</v>
          </cell>
          <cell r="D1580">
            <v>36.660299999999999</v>
          </cell>
        </row>
        <row r="1581">
          <cell r="A1581" t="str">
            <v>001.17.15820</v>
          </cell>
          <cell r="B1581" t="str">
            <v>Fornecimento e substituição de disjuntor tripolar de 30 a</v>
          </cell>
          <cell r="C1581" t="str">
            <v>UN</v>
          </cell>
          <cell r="D1581">
            <v>35.636600000000001</v>
          </cell>
        </row>
        <row r="1582">
          <cell r="A1582" t="str">
            <v>001.17.15840</v>
          </cell>
          <cell r="B1582" t="str">
            <v>Fornecimento e substituição de disjuntor tripolar de 40 a</v>
          </cell>
          <cell r="C1582" t="str">
            <v>UN</v>
          </cell>
          <cell r="D1582">
            <v>36.660299999999999</v>
          </cell>
        </row>
        <row r="1583">
          <cell r="A1583" t="str">
            <v>001.17.15860</v>
          </cell>
          <cell r="B1583" t="str">
            <v>Fornecimento e substituição de disjuntor tripolar de 50 a</v>
          </cell>
          <cell r="C1583" t="str">
            <v>UN</v>
          </cell>
          <cell r="D1583">
            <v>36.660299999999999</v>
          </cell>
        </row>
        <row r="1584">
          <cell r="A1584" t="str">
            <v>001.17.15880</v>
          </cell>
          <cell r="B1584" t="str">
            <v>Fornecimento e substituição de disjuntor tripolar de 70 a</v>
          </cell>
          <cell r="C1584" t="str">
            <v>UN</v>
          </cell>
          <cell r="D1584">
            <v>44.760300000000001</v>
          </cell>
        </row>
        <row r="1585">
          <cell r="A1585" t="str">
            <v>001.17.15900</v>
          </cell>
          <cell r="B1585" t="str">
            <v>Fornecimento e substituição de disjuntor tripolar de 90 a</v>
          </cell>
          <cell r="C1585" t="str">
            <v>UN</v>
          </cell>
          <cell r="D1585">
            <v>44.760300000000001</v>
          </cell>
        </row>
        <row r="1586">
          <cell r="A1586" t="str">
            <v>001.17.15920</v>
          </cell>
          <cell r="B1586" t="str">
            <v>Fornecimento e substituição de disjuntor tripolar de 100 a</v>
          </cell>
          <cell r="C1586" t="str">
            <v>UN</v>
          </cell>
          <cell r="D1586">
            <v>44.760300000000001</v>
          </cell>
        </row>
        <row r="1587">
          <cell r="A1587" t="str">
            <v>001.18</v>
          </cell>
          <cell r="B1587" t="str">
            <v>INSTALAÇÕES HIDRO-SANITÁRIAS E INCÊNDIO</v>
          </cell>
          <cell r="D1587">
            <v>93490.968800000002</v>
          </cell>
        </row>
        <row r="1588">
          <cell r="A1588" t="str">
            <v>001.18.00020</v>
          </cell>
          <cell r="B1588" t="str">
            <v>Abertura e enchimento de rasgos na alvenaria para passagem de canalização diâmetro 1/2 à 1 pol</v>
          </cell>
          <cell r="C1588" t="str">
            <v>ML</v>
          </cell>
          <cell r="D1588">
            <v>2.9782999999999999</v>
          </cell>
        </row>
        <row r="1589">
          <cell r="A1589" t="str">
            <v>001.18.00040</v>
          </cell>
          <cell r="B1589" t="str">
            <v>Abertura e enchimento de rasgos na alvenaria para passagem de canalização diâmetro 1 1/4 à 2 pol</v>
          </cell>
          <cell r="C1589" t="str">
            <v>ML</v>
          </cell>
          <cell r="D1589">
            <v>4.4509999999999996</v>
          </cell>
        </row>
        <row r="1590">
          <cell r="A1590" t="str">
            <v>001.18.00060</v>
          </cell>
          <cell r="B1590" t="str">
            <v>Abertura e enchimento de rasgos na alvenaria para passagem de canalização diâmetro 2.5 à 4 pol</v>
          </cell>
          <cell r="C1590" t="str">
            <v>ML</v>
          </cell>
          <cell r="D1590">
            <v>6.6715999999999998</v>
          </cell>
        </row>
        <row r="1591">
          <cell r="A1591" t="str">
            <v>001.18.00080</v>
          </cell>
          <cell r="B1591" t="str">
            <v>Abertura e enchimento de rasgos no concreto para passagem de canalização diâmetro de 1/2 à 1 pol</v>
          </cell>
          <cell r="C1591" t="str">
            <v>ML</v>
          </cell>
          <cell r="D1591">
            <v>5.7521000000000004</v>
          </cell>
        </row>
        <row r="1592">
          <cell r="A1592" t="str">
            <v>001.18.00100</v>
          </cell>
          <cell r="B1592" t="str">
            <v>Abertura e enchimento de rasgos no concreto para passagem de canalização diâmetro 1 1/4 à 2 pol</v>
          </cell>
          <cell r="C1592" t="str">
            <v>ML</v>
          </cell>
          <cell r="D1592">
            <v>8.6152999999999995</v>
          </cell>
        </row>
        <row r="1593">
          <cell r="A1593" t="str">
            <v>001.18.00120</v>
          </cell>
          <cell r="B1593" t="str">
            <v>Abertura e enchimento de rasgos no concreto para passagem de canalização diâmetro 2 1/2 à 4 pol</v>
          </cell>
          <cell r="C1593" t="str">
            <v>ML</v>
          </cell>
          <cell r="D1593">
            <v>13.463800000000001</v>
          </cell>
        </row>
        <row r="1594">
          <cell r="A1594" t="str">
            <v>001.18.00140</v>
          </cell>
          <cell r="B1594" t="str">
            <v>Fornecimento e instalação de entrada padrão de água através de cavalete completo em tubo de fºgº, padrão sanemat - 3/4""""""""</v>
          </cell>
          <cell r="C1594" t="str">
            <v>UN</v>
          </cell>
          <cell r="D1594">
            <v>34.5366</v>
          </cell>
        </row>
        <row r="1595">
          <cell r="A1595" t="str">
            <v>001.18.00160</v>
          </cell>
          <cell r="B1595" t="str">
            <v>Execução de caixa p/abrigar torneira ou registro conf.detalhe n.20 do dop</v>
          </cell>
          <cell r="C1595" t="str">
            <v>CJ</v>
          </cell>
          <cell r="D1595">
            <v>113.4735</v>
          </cell>
        </row>
        <row r="1596">
          <cell r="A1596" t="str">
            <v>001.18.00180</v>
          </cell>
          <cell r="B1596" t="str">
            <v>Fornecimento e colocação de caixa de água de pvc, incl tampa de 1000 litros</v>
          </cell>
          <cell r="C1596" t="str">
            <v>UN</v>
          </cell>
          <cell r="D1596">
            <v>238.58330000000001</v>
          </cell>
        </row>
        <row r="1597">
          <cell r="A1597" t="str">
            <v>001.18.00200</v>
          </cell>
          <cell r="B1597" t="str">
            <v>Fornecimento e colocação de caixa de água de pvc, incl tampa de 500 litros</v>
          </cell>
          <cell r="C1597" t="str">
            <v>UN</v>
          </cell>
          <cell r="D1597">
            <v>141.8151</v>
          </cell>
        </row>
        <row r="1598">
          <cell r="A1598" t="str">
            <v>001.18.00220</v>
          </cell>
          <cell r="B1598" t="str">
            <v>Fornecimento e colocação de caixa de água de pvc, incl tampa de 310 litros</v>
          </cell>
          <cell r="C1598" t="str">
            <v>UN</v>
          </cell>
          <cell r="D1598">
            <v>138.744</v>
          </cell>
        </row>
        <row r="1599">
          <cell r="A1599" t="str">
            <v>001.18.00240</v>
          </cell>
          <cell r="B1599" t="str">
            <v>Fornecimento e colocação de caixa de água de pvc, incl tampa de 100 litros</v>
          </cell>
          <cell r="C1599" t="str">
            <v>UN</v>
          </cell>
          <cell r="D1599">
            <v>136.69659999999999</v>
          </cell>
        </row>
        <row r="1600">
          <cell r="A1600" t="str">
            <v>001.18.00260</v>
          </cell>
          <cell r="B1600" t="str">
            <v>Fornecimento e  instalação de caixa de água metálica tipo taça com altura total de 6.00 m inclusive pintura (interna e externa)  base de fixação e instalação, de 5.000 litros</v>
          </cell>
          <cell r="C1600" t="str">
            <v>UN</v>
          </cell>
          <cell r="D1600">
            <v>9800</v>
          </cell>
        </row>
        <row r="1601">
          <cell r="A1601" t="str">
            <v>001.18.00280</v>
          </cell>
          <cell r="B1601" t="str">
            <v>Fornecimento e instalação de bóia interna tipo (são paulo) p/ caixa de água  amarelo bruto n.1350 marca deca 2 pol</v>
          </cell>
          <cell r="C1601" t="str">
            <v>UN</v>
          </cell>
          <cell r="D1601">
            <v>62.978200000000001</v>
          </cell>
        </row>
        <row r="1602">
          <cell r="A1602" t="str">
            <v>001.18.00300</v>
          </cell>
          <cell r="B1602" t="str">
            <v>Fornecimento e instalação de bóia interna tipo (são paulo) p/ caixa de água  amarelo bruto n.1350 marca deca 1 1/2 pol</v>
          </cell>
          <cell r="C1602" t="str">
            <v>UN</v>
          </cell>
          <cell r="D1602">
            <v>52.971600000000002</v>
          </cell>
        </row>
        <row r="1603">
          <cell r="A1603" t="str">
            <v>001.18.00320</v>
          </cell>
          <cell r="B1603" t="str">
            <v>Fornecimento e instalação de bóia interna tipo (são paulo) p/ caixa de água  amarelo bruto n.1350 marca deca 1 1/4 pol</v>
          </cell>
          <cell r="C1603" t="str">
            <v>UN</v>
          </cell>
          <cell r="D1603">
            <v>42.104500000000002</v>
          </cell>
        </row>
        <row r="1604">
          <cell r="A1604" t="str">
            <v>001.18.00340</v>
          </cell>
          <cell r="B1604" t="str">
            <v>Fornecimento e instalação de bóia interna tipo (são paulo) p/ caixa de água  amarelo bruto n.1350 marca deca 1 pol</v>
          </cell>
          <cell r="C1604" t="str">
            <v>UN</v>
          </cell>
          <cell r="D1604">
            <v>30.848400000000002</v>
          </cell>
        </row>
        <row r="1605">
          <cell r="A1605" t="str">
            <v>001.18.00360</v>
          </cell>
          <cell r="B1605" t="str">
            <v>Fornecimento e instalação de bóia interna tipo (são paulo) p/ caixa de água  amarelo bruto n.1350 marca deca 3/4 pol</v>
          </cell>
          <cell r="C1605" t="str">
            <v>UN</v>
          </cell>
          <cell r="D1605">
            <v>24.903700000000001</v>
          </cell>
        </row>
        <row r="1606">
          <cell r="A1606" t="str">
            <v>001.18.00380</v>
          </cell>
          <cell r="B1606" t="str">
            <v>Fornecimento e instalação de bóia interna tipo (são paulo) p/ caixa de água  amarelo bruto n.1350 marca deca 1/2 pol</v>
          </cell>
          <cell r="C1606" t="str">
            <v>UN</v>
          </cell>
          <cell r="D1606">
            <v>22.883700000000001</v>
          </cell>
        </row>
        <row r="1607">
          <cell r="A1607" t="str">
            <v>001.18.00400</v>
          </cell>
          <cell r="B1607" t="str">
            <v>Fornecimento e instalação de torneira bóia p/ caixa de água em pvc marca cipla 1 pol</v>
          </cell>
          <cell r="C1607" t="str">
            <v>UN</v>
          </cell>
          <cell r="D1607">
            <v>11.4284</v>
          </cell>
        </row>
        <row r="1608">
          <cell r="A1608" t="str">
            <v>001.18.00420</v>
          </cell>
          <cell r="B1608" t="str">
            <v>Fornecimento e instalação de torneira bóia p/ caixa de água em pvc marca cipla 3/4 pol</v>
          </cell>
          <cell r="C1608" t="str">
            <v>UN</v>
          </cell>
          <cell r="D1608">
            <v>10.733700000000001</v>
          </cell>
        </row>
        <row r="1609">
          <cell r="A1609" t="str">
            <v>001.18.00440</v>
          </cell>
          <cell r="B1609" t="str">
            <v>Fornecimento e instalação de torneira bóia p/ caixa de água em pvc marca cipla 1/2 pol</v>
          </cell>
          <cell r="C1609" t="str">
            <v>UN</v>
          </cell>
          <cell r="D1609">
            <v>10.733700000000001</v>
          </cell>
        </row>
        <row r="1610">
          <cell r="A1610" t="str">
            <v>001.18.00460</v>
          </cell>
          <cell r="B1610" t="str">
            <v>Tubo de pvc rígido soldável marrom em barra de 6 m diâmetro 110mm (4) pol</v>
          </cell>
          <cell r="C1610" t="str">
            <v>M</v>
          </cell>
          <cell r="D1610">
            <v>31.852799999999998</v>
          </cell>
        </row>
        <row r="1611">
          <cell r="A1611" t="str">
            <v>001.18.00480</v>
          </cell>
          <cell r="B1611" t="str">
            <v>Tubo de pvc rígido soldável marrom em barra de 6 m diâmetro 85mm (3) pol</v>
          </cell>
          <cell r="C1611" t="str">
            <v>M</v>
          </cell>
          <cell r="D1611">
            <v>27.000699999999998</v>
          </cell>
        </row>
        <row r="1612">
          <cell r="A1612" t="str">
            <v>001.18.00500</v>
          </cell>
          <cell r="B1612" t="str">
            <v>Tubo de pvc rígido soldável marrom em barra de 6 m diâmetro 75mm (2.5) pol</v>
          </cell>
          <cell r="C1612" t="str">
            <v>M</v>
          </cell>
          <cell r="D1612">
            <v>15.045500000000001</v>
          </cell>
        </row>
        <row r="1613">
          <cell r="A1613" t="str">
            <v>001.18.00520</v>
          </cell>
          <cell r="B1613" t="str">
            <v>Tubo de pvc rígido soldável marrom em barra de 6 m diâmetro 60mm (2) pl</v>
          </cell>
          <cell r="C1613" t="str">
            <v>M</v>
          </cell>
          <cell r="D1613">
            <v>10.137499999999999</v>
          </cell>
        </row>
        <row r="1614">
          <cell r="A1614" t="str">
            <v>001.18.00540</v>
          </cell>
          <cell r="B1614" t="str">
            <v>Tubo de pvc rígido soldável marrom em barra de 6 m diâmetro 50mm (1.5) pol</v>
          </cell>
          <cell r="C1614" t="str">
            <v>M</v>
          </cell>
          <cell r="D1614">
            <v>6.3810000000000002</v>
          </cell>
        </row>
        <row r="1615">
          <cell r="A1615" t="str">
            <v>001.18.00560</v>
          </cell>
          <cell r="B1615" t="str">
            <v>Tubo de pvc rígido soldável marrom em barra de 6 m diâmetro 40mm (1.1/4) pol</v>
          </cell>
          <cell r="C1615" t="str">
            <v>M</v>
          </cell>
          <cell r="D1615">
            <v>7.0473999999999997</v>
          </cell>
        </row>
        <row r="1616">
          <cell r="A1616" t="str">
            <v>001.18.00580</v>
          </cell>
          <cell r="B1616" t="str">
            <v>Tubo de pvc rígido soldável marrom em barra de 6 m diâmetro 32mm (1) pol</v>
          </cell>
          <cell r="C1616" t="str">
            <v>M</v>
          </cell>
          <cell r="D1616">
            <v>5.3955000000000002</v>
          </cell>
        </row>
        <row r="1617">
          <cell r="A1617" t="str">
            <v>001.18.00600</v>
          </cell>
          <cell r="B1617" t="str">
            <v>Tubo de pvc rígido sodável marrom em barra de 6 m diâmetro 25mm (3/4) pol</v>
          </cell>
          <cell r="C1617" t="str">
            <v>M</v>
          </cell>
          <cell r="D1617">
            <v>2.2833000000000001</v>
          </cell>
        </row>
        <row r="1618">
          <cell r="A1618" t="str">
            <v>001.18.00620</v>
          </cell>
          <cell r="B1618" t="str">
            <v>Tubo de pvc rígido soldável marrom em barra de 6 m diâmetro 20mm (1/2) pol</v>
          </cell>
          <cell r="C1618" t="str">
            <v>M</v>
          </cell>
          <cell r="D1618">
            <v>2.0569000000000002</v>
          </cell>
        </row>
        <row r="1619">
          <cell r="A1619" t="str">
            <v>001.18.00640</v>
          </cell>
          <cell r="B1619" t="str">
            <v>Curva de 90º de pvc rígido para tubo soldável 110mm ( 4 pol )</v>
          </cell>
          <cell r="C1619" t="str">
            <v>UN</v>
          </cell>
          <cell r="D1619">
            <v>32.911099999999998</v>
          </cell>
        </row>
        <row r="1620">
          <cell r="A1620" t="str">
            <v>001.18.00660</v>
          </cell>
          <cell r="B1620" t="str">
            <v>Curva de 90º de pvc rígido para tubo soldável 85mm ( 3 pol )</v>
          </cell>
          <cell r="C1620" t="str">
            <v>UN</v>
          </cell>
          <cell r="D1620">
            <v>16.596800000000002</v>
          </cell>
        </row>
        <row r="1621">
          <cell r="A1621" t="str">
            <v>001.18.00680</v>
          </cell>
          <cell r="B1621" t="str">
            <v>Curva de 90º de pvc rígido para tubo soldável 75mm (21/2 pol)</v>
          </cell>
          <cell r="C1621" t="str">
            <v>UN</v>
          </cell>
          <cell r="D1621">
            <v>17.026800000000001</v>
          </cell>
        </row>
        <row r="1622">
          <cell r="A1622" t="str">
            <v>001.18.00700</v>
          </cell>
          <cell r="B1622" t="str">
            <v>Curva de 90º de pvc rígido para tubo soldável 60mm (2 pol)</v>
          </cell>
          <cell r="C1622" t="str">
            <v>UN</v>
          </cell>
          <cell r="D1622">
            <v>14.2727</v>
          </cell>
        </row>
        <row r="1623">
          <cell r="A1623" t="str">
            <v>001.18.00720</v>
          </cell>
          <cell r="B1623" t="str">
            <v>Curva de 90º de pvc rígido para tubo soldável 50mm (1 1/2 pol)</v>
          </cell>
          <cell r="C1623" t="str">
            <v>UN</v>
          </cell>
          <cell r="D1623">
            <v>7.2327000000000004</v>
          </cell>
        </row>
        <row r="1624">
          <cell r="A1624" t="str">
            <v>001.18.00740</v>
          </cell>
          <cell r="B1624" t="str">
            <v>Curva de 90º de pvc rígido para tubo soldável 40mm (1 1/4 pol)</v>
          </cell>
          <cell r="C1624" t="str">
            <v>UN</v>
          </cell>
          <cell r="D1624">
            <v>6.2226999999999997</v>
          </cell>
        </row>
        <row r="1625">
          <cell r="A1625" t="str">
            <v>001.18.00760</v>
          </cell>
          <cell r="B1625" t="str">
            <v>Curva de 90º de pvc rígido para tubo soldável 32mm (1 pol)</v>
          </cell>
          <cell r="C1625" t="str">
            <v>UN</v>
          </cell>
          <cell r="D1625">
            <v>6.4326999999999996</v>
          </cell>
        </row>
        <row r="1626">
          <cell r="A1626" t="str">
            <v>001.18.00780</v>
          </cell>
          <cell r="B1626" t="str">
            <v>Curva de 90º de pvc rígido para tubo soldável 25mm (3/4 pol)</v>
          </cell>
          <cell r="C1626" t="str">
            <v>UN</v>
          </cell>
          <cell r="D1626">
            <v>3.9483999999999999</v>
          </cell>
        </row>
        <row r="1627">
          <cell r="A1627" t="str">
            <v>001.18.00800</v>
          </cell>
          <cell r="B1627" t="str">
            <v>Curva de 90º de pvc rígido para tubo soldável 20mm (1/2 pol)</v>
          </cell>
          <cell r="C1627" t="str">
            <v>UN</v>
          </cell>
          <cell r="D1627">
            <v>3.1084000000000001</v>
          </cell>
        </row>
        <row r="1628">
          <cell r="A1628" t="str">
            <v>001.18.00820</v>
          </cell>
          <cell r="B1628" t="str">
            <v>Curva de 45º de pvc rígido para tubo soldável 110mm ( 4 pol )</v>
          </cell>
          <cell r="C1628" t="str">
            <v>UN</v>
          </cell>
          <cell r="D1628">
            <v>28.441099999999999</v>
          </cell>
        </row>
        <row r="1629">
          <cell r="A1629" t="str">
            <v>001.18.00840</v>
          </cell>
          <cell r="B1629" t="str">
            <v>Curva de 45º de pvc rígido para tubo soldável 85mm ( 3 pol )</v>
          </cell>
          <cell r="C1629" t="str">
            <v>UN</v>
          </cell>
          <cell r="D1629">
            <v>13.2468</v>
          </cell>
        </row>
        <row r="1630">
          <cell r="A1630" t="str">
            <v>001.18.00860</v>
          </cell>
          <cell r="B1630" t="str">
            <v>Curva de 45º de pvc rígido para tubo soldável 75mm ( 2 1/2 pol )</v>
          </cell>
          <cell r="C1630" t="str">
            <v>UN</v>
          </cell>
          <cell r="D1630">
            <v>9.6468000000000007</v>
          </cell>
        </row>
        <row r="1631">
          <cell r="A1631" t="str">
            <v>001.18.00880</v>
          </cell>
          <cell r="B1631" t="str">
            <v>Curva de 45º de pvc rígido para tubo soldável 60mm ( 2  pol )</v>
          </cell>
          <cell r="C1631" t="str">
            <v>UN</v>
          </cell>
          <cell r="D1631">
            <v>5.8327</v>
          </cell>
        </row>
        <row r="1632">
          <cell r="A1632" t="str">
            <v>001.18.00900</v>
          </cell>
          <cell r="B1632" t="str">
            <v>Curva de 45º de pvc rígido para tubo soldável 50mm ( 1 1/2  pol )</v>
          </cell>
          <cell r="C1632" t="str">
            <v>UN</v>
          </cell>
          <cell r="D1632">
            <v>4.2226999999999997</v>
          </cell>
        </row>
        <row r="1633">
          <cell r="A1633" t="str">
            <v>001.18.00920</v>
          </cell>
          <cell r="B1633" t="str">
            <v>Curva de 45º de pvc rígido para tubo soldável 50mm ( 1 1/4  pol )</v>
          </cell>
          <cell r="C1633" t="str">
            <v>UN</v>
          </cell>
          <cell r="D1633">
            <v>3.0026999999999999</v>
          </cell>
        </row>
        <row r="1634">
          <cell r="A1634" t="str">
            <v>001.18.00940</v>
          </cell>
          <cell r="B1634" t="str">
            <v>Curva de 45º de pvc rígido para tubo soldável 32mm ( 1  pol )</v>
          </cell>
          <cell r="C1634" t="str">
            <v>UN</v>
          </cell>
          <cell r="D1634">
            <v>1.8384</v>
          </cell>
        </row>
        <row r="1635">
          <cell r="A1635" t="str">
            <v>001.18.00960</v>
          </cell>
          <cell r="B1635" t="str">
            <v>Curva de 45º de pvc rígido para tubo soldável 25mm ( 3/4  pol )</v>
          </cell>
          <cell r="C1635" t="str">
            <v>UN</v>
          </cell>
          <cell r="D1635">
            <v>1.5684</v>
          </cell>
        </row>
        <row r="1636">
          <cell r="A1636" t="str">
            <v>001.18.00980</v>
          </cell>
          <cell r="B1636" t="str">
            <v>Curva de 45º de pvc rígido para tubo soldável 20mm ( 1/2  pol )</v>
          </cell>
          <cell r="C1636" t="str">
            <v>UN</v>
          </cell>
          <cell r="D1636">
            <v>1.7234</v>
          </cell>
        </row>
        <row r="1637">
          <cell r="A1637" t="str">
            <v>001.18.01000</v>
          </cell>
          <cell r="B1637" t="str">
            <v>Luva de pvc rígido para tubo soldável 110mm ( 4 pol )</v>
          </cell>
          <cell r="C1637" t="str">
            <v>UN</v>
          </cell>
          <cell r="D1637">
            <v>25.4011</v>
          </cell>
        </row>
        <row r="1638">
          <cell r="A1638" t="str">
            <v>001.18.01020</v>
          </cell>
          <cell r="B1638" t="str">
            <v>Luva de pvc rígido para tubo soldável 85mm ( 3 pol )</v>
          </cell>
          <cell r="C1638" t="str">
            <v>UN</v>
          </cell>
          <cell r="D1638">
            <v>21.046800000000001</v>
          </cell>
        </row>
        <row r="1639">
          <cell r="A1639" t="str">
            <v>001.18.01040</v>
          </cell>
          <cell r="B1639" t="str">
            <v>Luva de pvc rígido para tubo soldável 75mm ( 2 1/2 pol )</v>
          </cell>
          <cell r="C1639" t="str">
            <v>UN</v>
          </cell>
          <cell r="D1639">
            <v>14.4468</v>
          </cell>
        </row>
        <row r="1640">
          <cell r="A1640" t="str">
            <v>001.18.01060</v>
          </cell>
          <cell r="B1640" t="str">
            <v>Luva de pvc rígido para tubo soldável 60mm ( 2 pol )</v>
          </cell>
          <cell r="C1640" t="str">
            <v>UN</v>
          </cell>
          <cell r="D1640">
            <v>2.4127000000000001</v>
          </cell>
        </row>
        <row r="1641">
          <cell r="A1641" t="str">
            <v>001.18.01080</v>
          </cell>
          <cell r="B1641" t="str">
            <v>Luva de pvc rígido para tubo soldável 50mm ( 1 1/2 pol )</v>
          </cell>
          <cell r="C1641" t="str">
            <v>UN</v>
          </cell>
          <cell r="D1641">
            <v>3.6526999999999998</v>
          </cell>
        </row>
        <row r="1642">
          <cell r="A1642" t="str">
            <v>001.18.01100</v>
          </cell>
          <cell r="B1642" t="str">
            <v>Luva de pvc rígido para tubo soldável 40mm ( 1 1/4pol )</v>
          </cell>
          <cell r="C1642" t="str">
            <v>UN</v>
          </cell>
          <cell r="D1642">
            <v>3.3027000000000002</v>
          </cell>
        </row>
        <row r="1643">
          <cell r="A1643" t="str">
            <v>001.18.01120</v>
          </cell>
          <cell r="B1643" t="str">
            <v>Luva de pvc rígido para tubo soldável 32mm ( 1 pol )</v>
          </cell>
          <cell r="C1643" t="str">
            <v>UN</v>
          </cell>
          <cell r="D1643">
            <v>1.8884000000000001</v>
          </cell>
        </row>
        <row r="1644">
          <cell r="A1644" t="str">
            <v>001.18.01140</v>
          </cell>
          <cell r="B1644" t="str">
            <v>Luva de pvc rígido para tubo soldável 25mm ( 3/4 pol )</v>
          </cell>
          <cell r="C1644" t="str">
            <v>UN</v>
          </cell>
          <cell r="D1644">
            <v>1.5284</v>
          </cell>
        </row>
        <row r="1645">
          <cell r="A1645" t="str">
            <v>001.18.01160</v>
          </cell>
          <cell r="B1645" t="str">
            <v>Luva de pvc rígido para tubo soldável 20mm ( 1/2 pol )</v>
          </cell>
          <cell r="C1645" t="str">
            <v>UN</v>
          </cell>
          <cell r="D1645">
            <v>1.5184</v>
          </cell>
        </row>
        <row r="1646">
          <cell r="A1646" t="str">
            <v>001.18.01180</v>
          </cell>
          <cell r="B1646" t="str">
            <v>Cotovelo de pvc rígido para tubo soldável 110 mm (4 pol)</v>
          </cell>
          <cell r="C1646" t="str">
            <v>UN</v>
          </cell>
          <cell r="D1646">
            <v>90.961100000000002</v>
          </cell>
        </row>
        <row r="1647">
          <cell r="A1647" t="str">
            <v>001.18.01200</v>
          </cell>
          <cell r="B1647" t="str">
            <v>Cotovelo de pvc rígido para tubo soldável 85 mm (3 pol)</v>
          </cell>
          <cell r="C1647" t="str">
            <v>UN</v>
          </cell>
          <cell r="D1647">
            <v>41.506799999999998</v>
          </cell>
        </row>
        <row r="1648">
          <cell r="A1648" t="str">
            <v>001.18.01220</v>
          </cell>
          <cell r="B1648" t="str">
            <v>Cotovelo de pvc rígido para tubo soldável 75 mm (2 1/2 pol)</v>
          </cell>
          <cell r="C1648" t="str">
            <v>UN</v>
          </cell>
          <cell r="D1648">
            <v>33.366799999999998</v>
          </cell>
        </row>
        <row r="1649">
          <cell r="A1649" t="str">
            <v>001.18.01240</v>
          </cell>
          <cell r="B1649" t="str">
            <v>Cotovelo de pvc rígido para tubo soldável 60 mm (2 pol)</v>
          </cell>
          <cell r="C1649" t="str">
            <v>UN</v>
          </cell>
          <cell r="D1649">
            <v>9.1426999999999996</v>
          </cell>
        </row>
        <row r="1650">
          <cell r="A1650" t="str">
            <v>001.18.01260</v>
          </cell>
          <cell r="B1650" t="str">
            <v>Cotovelo de pvc rígido para tubo soldável 50 mm ( 1 1/2 pol)</v>
          </cell>
          <cell r="C1650" t="str">
            <v>UN</v>
          </cell>
          <cell r="D1650">
            <v>4.2626999999999997</v>
          </cell>
        </row>
        <row r="1651">
          <cell r="A1651" t="str">
            <v>001.18.01280</v>
          </cell>
          <cell r="B1651" t="str">
            <v>Cotovelo de pvc rígido para tubo soldável 40 mm ( 1 1/4 pol)</v>
          </cell>
          <cell r="C1651" t="str">
            <v>UN</v>
          </cell>
          <cell r="D1651">
            <v>3.9826999999999999</v>
          </cell>
        </row>
        <row r="1652">
          <cell r="A1652" t="str">
            <v>001.18.01300</v>
          </cell>
          <cell r="B1652" t="str">
            <v>Cotovelo de pvc rígido para tubo soldável 32 mm ( 1 pol)</v>
          </cell>
          <cell r="C1652" t="str">
            <v>UN</v>
          </cell>
          <cell r="D1652">
            <v>2.0583999999999998</v>
          </cell>
        </row>
        <row r="1653">
          <cell r="A1653" t="str">
            <v>001.18.01320</v>
          </cell>
          <cell r="B1653" t="str">
            <v>Cotovelo de pvc rígido para tubo soldável 25 mm ( 3/4 pol)</v>
          </cell>
          <cell r="C1653" t="str">
            <v>UN</v>
          </cell>
          <cell r="D1653">
            <v>1.5284</v>
          </cell>
        </row>
        <row r="1654">
          <cell r="A1654" t="str">
            <v>001.18.01340</v>
          </cell>
          <cell r="B1654" t="str">
            <v>Cotovelo de pvc rígido para tubo soldável 20 mm ( 1/2 pol)</v>
          </cell>
          <cell r="C1654" t="str">
            <v>UN</v>
          </cell>
          <cell r="D1654">
            <v>1.4583999999999999</v>
          </cell>
        </row>
        <row r="1655">
          <cell r="A1655" t="str">
            <v>001.18.01360</v>
          </cell>
          <cell r="B1655" t="str">
            <v>Cotovelo 90º com redução de pvc rígido para tubo soldável 40 x 32mm ( 1.1/4 x 1 pol )</v>
          </cell>
          <cell r="C1655" t="str">
            <v>UN</v>
          </cell>
          <cell r="D1655">
            <v>3.0527000000000002</v>
          </cell>
        </row>
        <row r="1656">
          <cell r="A1656" t="str">
            <v>001.18.01380</v>
          </cell>
          <cell r="B1656" t="str">
            <v>Cotovelo 90º com redução de pvc rígido para tubo soldável 32 x 25mm ( 1 x 3/4 pol )</v>
          </cell>
          <cell r="C1656" t="str">
            <v>UN</v>
          </cell>
          <cell r="D1656">
            <v>2.4384000000000001</v>
          </cell>
        </row>
        <row r="1657">
          <cell r="A1657" t="str">
            <v>001.18.01400</v>
          </cell>
          <cell r="B1657" t="str">
            <v>Cotovelo 90º com redução de pvc rígido para tubo soldável 25 x 20mm ( 3/4 x 1/2 pol )</v>
          </cell>
          <cell r="C1657" t="str">
            <v>UN</v>
          </cell>
          <cell r="D1657">
            <v>2.2183999999999999</v>
          </cell>
        </row>
        <row r="1658">
          <cell r="A1658" t="str">
            <v>001.18.01420</v>
          </cell>
          <cell r="B1658" t="str">
            <v>Cotovelo 45º de pvc rígido para tubo soldável 50mm ( 1.1/2 pol ).</v>
          </cell>
          <cell r="C1658" t="str">
            <v>UN</v>
          </cell>
          <cell r="D1658">
            <v>4.9726999999999997</v>
          </cell>
        </row>
        <row r="1659">
          <cell r="A1659" t="str">
            <v>001.18.01440</v>
          </cell>
          <cell r="B1659" t="str">
            <v>Cotovelo 45º de pvc rígido para tubo soldável 40 mm (1 1/4 pol)</v>
          </cell>
          <cell r="C1659" t="str">
            <v>UN</v>
          </cell>
          <cell r="D1659">
            <v>4.7027000000000001</v>
          </cell>
        </row>
        <row r="1660">
          <cell r="A1660" t="str">
            <v>001.18.01460</v>
          </cell>
          <cell r="B1660" t="str">
            <v>Cotovelo 45º de pvc rígido para tubo soldável 32 mm ( 1 pol)</v>
          </cell>
          <cell r="C1660" t="str">
            <v>UN</v>
          </cell>
          <cell r="D1660">
            <v>2.8184</v>
          </cell>
        </row>
        <row r="1661">
          <cell r="A1661" t="str">
            <v>001.18.01480</v>
          </cell>
          <cell r="B1661" t="str">
            <v>Cotovelo 45º de pvc rígido para tubo soldável 25 mm ( 3/4 pol)</v>
          </cell>
          <cell r="C1661" t="str">
            <v>UN</v>
          </cell>
          <cell r="D1661">
            <v>1.8584000000000001</v>
          </cell>
        </row>
        <row r="1662">
          <cell r="A1662" t="str">
            <v>001.18.01500</v>
          </cell>
          <cell r="B1662" t="str">
            <v>Cotovelo 45º de pvc rígido para tubo soldável 20 mm ( 1/2 pol)</v>
          </cell>
          <cell r="C1662" t="str">
            <v>UN</v>
          </cell>
          <cell r="D1662">
            <v>1.5584</v>
          </cell>
        </row>
        <row r="1663">
          <cell r="A1663" t="str">
            <v>001.18.01520</v>
          </cell>
          <cell r="B1663" t="str">
            <v>Tee 90º de pvc rígido para tubo soldável 110mm ( 4 pol )</v>
          </cell>
          <cell r="C1663" t="str">
            <v>UN</v>
          </cell>
          <cell r="D1663">
            <v>69.135099999999994</v>
          </cell>
        </row>
        <row r="1664">
          <cell r="A1664" t="str">
            <v>001.18.01540</v>
          </cell>
          <cell r="B1664" t="str">
            <v>Tee 90º de pvc rígido para tubo soldável 85mm ( 3 pol )</v>
          </cell>
          <cell r="C1664" t="str">
            <v>UN</v>
          </cell>
          <cell r="D1664">
            <v>34.8611</v>
          </cell>
        </row>
        <row r="1665">
          <cell r="A1665" t="str">
            <v>001.18.01560</v>
          </cell>
          <cell r="B1665" t="str">
            <v>Tee 90º de pvc rígido para tubo soldável 75mm ( 2 1/2 pol )</v>
          </cell>
          <cell r="C1665" t="str">
            <v>UN</v>
          </cell>
          <cell r="D1665">
            <v>31.321100000000001</v>
          </cell>
        </row>
        <row r="1666">
          <cell r="A1666" t="str">
            <v>001.18.01580</v>
          </cell>
          <cell r="B1666" t="str">
            <v>Tee 90º de pvc rígido para tubo soldável 60mm ( 2 pol )</v>
          </cell>
          <cell r="C1666" t="str">
            <v>UN</v>
          </cell>
          <cell r="D1666">
            <v>11.3774</v>
          </cell>
        </row>
        <row r="1667">
          <cell r="A1667" t="str">
            <v>001.18.01600</v>
          </cell>
          <cell r="B1667" t="str">
            <v>Tee 90º de pvc rígido para tubo soldável 50mm ( 11/2 pol )</v>
          </cell>
          <cell r="C1667" t="str">
            <v>UN</v>
          </cell>
          <cell r="D1667">
            <v>5.8373999999999997</v>
          </cell>
        </row>
        <row r="1668">
          <cell r="A1668" t="str">
            <v>001.18.01620</v>
          </cell>
          <cell r="B1668" t="str">
            <v>Tee 90º de pvc rígido para tubo soldável 40mm ( 11/4 pol )</v>
          </cell>
          <cell r="C1668" t="str">
            <v>UN</v>
          </cell>
          <cell r="D1668">
            <v>5.7873999999999999</v>
          </cell>
        </row>
        <row r="1669">
          <cell r="A1669" t="str">
            <v>001.18.01640</v>
          </cell>
          <cell r="B1669" t="str">
            <v>Tee 90º de pvc rígido para tubo soldável 32mm ( 1 pol )</v>
          </cell>
          <cell r="C1669" t="str">
            <v>UN</v>
          </cell>
          <cell r="D1669">
            <v>2.8708</v>
          </cell>
        </row>
        <row r="1670">
          <cell r="A1670" t="str">
            <v>001.18.01660</v>
          </cell>
          <cell r="B1670" t="str">
            <v>Tee 90º de pvc rígido para tubo soldável 25mm ( 3/4 pol )</v>
          </cell>
          <cell r="C1670" t="str">
            <v>UN</v>
          </cell>
          <cell r="D1670">
            <v>1.6308</v>
          </cell>
        </row>
        <row r="1671">
          <cell r="A1671" t="str">
            <v>001.18.01680</v>
          </cell>
          <cell r="B1671" t="str">
            <v>Tee 90º de pvc rígido para tubo soldável 20mm ( 1/2 pol )</v>
          </cell>
          <cell r="C1671" t="str">
            <v>UN</v>
          </cell>
          <cell r="D1671">
            <v>1.6708000000000001</v>
          </cell>
        </row>
        <row r="1672">
          <cell r="A1672" t="str">
            <v>001.18.01700</v>
          </cell>
          <cell r="B1672" t="str">
            <v>Tee de redução de pvc rígido part tubo soldável 110 x 85mm ( 4 x 3 pol )</v>
          </cell>
          <cell r="C1672" t="str">
            <v>UN</v>
          </cell>
          <cell r="D1672">
            <v>52.275100000000002</v>
          </cell>
        </row>
        <row r="1673">
          <cell r="A1673" t="str">
            <v>001.18.01720</v>
          </cell>
          <cell r="B1673" t="str">
            <v>Tee de redução de pvc rígido para tubo soldável 110 x 75mm ( 4 x 2.1/2 pol )</v>
          </cell>
          <cell r="C1673" t="str">
            <v>UN</v>
          </cell>
          <cell r="D1673">
            <v>21.845099999999999</v>
          </cell>
        </row>
        <row r="1674">
          <cell r="A1674" t="str">
            <v>001.18.01740</v>
          </cell>
          <cell r="B1674" t="str">
            <v>Tee de redução de pvc rígido para tubo soldável 110 x 60mm ( 4 x 2 pol )</v>
          </cell>
          <cell r="C1674" t="str">
            <v>UN</v>
          </cell>
          <cell r="D1674">
            <v>52.275100000000002</v>
          </cell>
        </row>
        <row r="1675">
          <cell r="A1675" t="str">
            <v>001.18.01760</v>
          </cell>
          <cell r="B1675" t="str">
            <v>Tee de redução de pvc rígido para tubo soldável 85 x 75mm ( 3 x 2.1/2 pol )</v>
          </cell>
          <cell r="C1675" t="str">
            <v>UN</v>
          </cell>
          <cell r="D1675">
            <v>29.891100000000002</v>
          </cell>
        </row>
        <row r="1676">
          <cell r="A1676" t="str">
            <v>001.18.01780</v>
          </cell>
          <cell r="B1676" t="str">
            <v>Tee de redução de pvc rígido para tubo soldável 85 x 60mm ( 3 x 2 pol )</v>
          </cell>
          <cell r="C1676" t="str">
            <v>UN</v>
          </cell>
          <cell r="D1676">
            <v>29.891100000000002</v>
          </cell>
        </row>
        <row r="1677">
          <cell r="A1677" t="str">
            <v>001.18.01800</v>
          </cell>
          <cell r="B1677" t="str">
            <v>Tee de redução de pvc rígido para tubo soldável 75 x 60mm ( 2.1/2 x 2 pol )</v>
          </cell>
          <cell r="C1677" t="str">
            <v>UN</v>
          </cell>
          <cell r="D1677">
            <v>23.3811</v>
          </cell>
        </row>
        <row r="1678">
          <cell r="A1678" t="str">
            <v>001.18.01820</v>
          </cell>
          <cell r="B1678" t="str">
            <v>Tee de redução de pvc rígido para tubo soldável 75 x 50mm ( 2.1/2 x 1.1/2 pol )</v>
          </cell>
          <cell r="C1678" t="str">
            <v>UN</v>
          </cell>
          <cell r="D1678">
            <v>26.5611</v>
          </cell>
        </row>
        <row r="1679">
          <cell r="A1679" t="str">
            <v>001.18.01840</v>
          </cell>
          <cell r="B1679" t="str">
            <v>Tee de redução de pvc rígido para tubo soldável 50 x 40mm ( 1.1/2 x 1.1/4 pol )</v>
          </cell>
          <cell r="C1679" t="str">
            <v>UN</v>
          </cell>
          <cell r="D1679">
            <v>9.1974</v>
          </cell>
        </row>
        <row r="1680">
          <cell r="A1680" t="str">
            <v>001.18.01860</v>
          </cell>
          <cell r="B1680" t="str">
            <v>Tee de redução de pvc rígido para tubo soldável 50 x 32mm ( 1.1/2 x 1 pol )</v>
          </cell>
          <cell r="C1680" t="str">
            <v>UN</v>
          </cell>
          <cell r="D1680">
            <v>7.8174000000000001</v>
          </cell>
        </row>
        <row r="1681">
          <cell r="A1681" t="str">
            <v>001.18.01880</v>
          </cell>
          <cell r="B1681" t="str">
            <v>Tee de redução de pvc rígido para tubo soldável 50 x 25mm (1.1/2 x 3/4 pol )</v>
          </cell>
          <cell r="C1681" t="str">
            <v>UN</v>
          </cell>
          <cell r="D1681">
            <v>4.4173999999999998</v>
          </cell>
        </row>
        <row r="1682">
          <cell r="A1682" t="str">
            <v>001.18.01900</v>
          </cell>
          <cell r="B1682" t="str">
            <v>Tee de redução de pvc rígido para tubo soldável 50 x 20mm (1.1/2 x 1/2 pol )</v>
          </cell>
          <cell r="C1682" t="str">
            <v>UN</v>
          </cell>
          <cell r="D1682">
            <v>6.2774000000000001</v>
          </cell>
        </row>
        <row r="1683">
          <cell r="A1683" t="str">
            <v>001.18.01920</v>
          </cell>
          <cell r="B1683" t="str">
            <v>Tee de redução de pvc rígido para tubo soldável 40 x 32mm ( 1.1/4 x 1 pol )</v>
          </cell>
          <cell r="C1683" t="str">
            <v>UN</v>
          </cell>
          <cell r="D1683">
            <v>5.5674000000000001</v>
          </cell>
        </row>
        <row r="1684">
          <cell r="A1684" t="str">
            <v>001.18.01940</v>
          </cell>
          <cell r="B1684" t="str">
            <v>Tee de redução de pvc rígido para tubo soldável 32 x 25mm ( 1 x 3/4 pol )</v>
          </cell>
          <cell r="C1684" t="str">
            <v>UN</v>
          </cell>
          <cell r="D1684">
            <v>4.1908000000000003</v>
          </cell>
        </row>
        <row r="1685">
          <cell r="A1685" t="str">
            <v>001.18.01960</v>
          </cell>
          <cell r="B1685" t="str">
            <v>Tee de redução de pvc rígido para tubo soldável 25 x 20mm ( 3/4 x 1/2 pol )</v>
          </cell>
          <cell r="C1685" t="str">
            <v>UN</v>
          </cell>
          <cell r="D1685">
            <v>2.5908000000000002</v>
          </cell>
        </row>
        <row r="1686">
          <cell r="A1686" t="str">
            <v>001.18.01980</v>
          </cell>
          <cell r="B1686" t="str">
            <v>Bucha de redução de pvc rígido para tubo soldável 110 x 85mm ( 4 x 3 pol )</v>
          </cell>
          <cell r="C1686" t="str">
            <v>UN</v>
          </cell>
          <cell r="D1686">
            <v>22.781099999999999</v>
          </cell>
        </row>
        <row r="1687">
          <cell r="A1687" t="str">
            <v>001.18.02000</v>
          </cell>
          <cell r="B1687" t="str">
            <v>Bucha de redução de pvc rígido para tubo soldável 85 x 75mm ( 3 x 2.1/2 pol )</v>
          </cell>
          <cell r="C1687" t="str">
            <v>UN</v>
          </cell>
          <cell r="D1687">
            <v>9.3867999999999991</v>
          </cell>
        </row>
        <row r="1688">
          <cell r="A1688" t="str">
            <v>001.18.02020</v>
          </cell>
          <cell r="B1688" t="str">
            <v>Bucha de redução de pvc rígido para tubo soldável 75 x 60mm (2.1/2 x 2 pol )</v>
          </cell>
          <cell r="C1688" t="str">
            <v>UN</v>
          </cell>
          <cell r="D1688">
            <v>8.8068000000000008</v>
          </cell>
        </row>
        <row r="1689">
          <cell r="A1689" t="str">
            <v>001.18.02040</v>
          </cell>
          <cell r="B1689" t="str">
            <v>Bucha de redução de pvc rígido para tubo soldável 60 x 50mm ( 2 x 1.1/2 pol )</v>
          </cell>
          <cell r="C1689" t="str">
            <v>UN</v>
          </cell>
          <cell r="D1689">
            <v>3.4927000000000001</v>
          </cell>
        </row>
        <row r="1690">
          <cell r="A1690" t="str">
            <v>001.18.02060</v>
          </cell>
          <cell r="B1690" t="str">
            <v>Bucha de redução de pvc rígido para tubo soldável 50 x 40mm ( 1.1/2 x 1/1/4 pol )</v>
          </cell>
          <cell r="C1690" t="str">
            <v>UN</v>
          </cell>
          <cell r="D1690">
            <v>3.4927000000000001</v>
          </cell>
        </row>
        <row r="1691">
          <cell r="A1691" t="str">
            <v>001.18.02080</v>
          </cell>
          <cell r="B1691" t="str">
            <v>Bucha de redução de pvc rígido para tubo soldável 40 x 32mm ( 1.1/4 x 1 pol )</v>
          </cell>
          <cell r="C1691" t="str">
            <v>UN</v>
          </cell>
          <cell r="D1691">
            <v>2.7427000000000001</v>
          </cell>
        </row>
        <row r="1692">
          <cell r="A1692" t="str">
            <v>001.18.02100</v>
          </cell>
          <cell r="B1692" t="str">
            <v>Bucha de redução de pvc rígido para tubo soldável 32 x 25mm ( 1 x 3/4 pol )</v>
          </cell>
          <cell r="C1692" t="str">
            <v>UN</v>
          </cell>
          <cell r="D1692">
            <v>1.5584</v>
          </cell>
        </row>
        <row r="1693">
          <cell r="A1693" t="str">
            <v>001.18.02120</v>
          </cell>
          <cell r="B1693" t="str">
            <v>Bucha de redução de pvc rígido para tubo soldável 25 x 20mm ( 3/4 x 1/2 pol )</v>
          </cell>
          <cell r="C1693" t="str">
            <v>UN</v>
          </cell>
          <cell r="D1693">
            <v>1.5284</v>
          </cell>
        </row>
        <row r="1694">
          <cell r="A1694" t="str">
            <v>001.18.02140</v>
          </cell>
          <cell r="B1694" t="str">
            <v>União de pvc rígido para tubo soldável 110mm ( 4 pol )</v>
          </cell>
          <cell r="C1694" t="str">
            <v>UN</v>
          </cell>
          <cell r="D1694">
            <v>106.5951</v>
          </cell>
        </row>
        <row r="1695">
          <cell r="A1695" t="str">
            <v>001.18.02160</v>
          </cell>
          <cell r="B1695" t="str">
            <v>União de pvc rígido para tubo soldável 85mm ( 3 pol )</v>
          </cell>
          <cell r="C1695" t="str">
            <v>UN</v>
          </cell>
          <cell r="D1695">
            <v>82.971100000000007</v>
          </cell>
        </row>
        <row r="1696">
          <cell r="A1696" t="str">
            <v>001.18.02180</v>
          </cell>
          <cell r="B1696" t="str">
            <v>União de pvc rígido para tubo soldável 75mm ( 2 1/2 pol )</v>
          </cell>
          <cell r="C1696" t="str">
            <v>UN</v>
          </cell>
          <cell r="D1696">
            <v>75.561099999999996</v>
          </cell>
        </row>
        <row r="1697">
          <cell r="A1697" t="str">
            <v>001.18.02200</v>
          </cell>
          <cell r="B1697" t="str">
            <v>União de pvc rígido para tubo soldável 60mm ( 2 pol )</v>
          </cell>
          <cell r="C1697" t="str">
            <v>UN</v>
          </cell>
          <cell r="D1697">
            <v>26.517399999999999</v>
          </cell>
        </row>
        <row r="1698">
          <cell r="A1698" t="str">
            <v>001.18.02220</v>
          </cell>
          <cell r="B1698" t="str">
            <v>União de pvc rígido para tubo soldável 50mm ( 1 1/2 pol )</v>
          </cell>
          <cell r="C1698" t="str">
            <v>UN</v>
          </cell>
          <cell r="D1698">
            <v>13.817399999999999</v>
          </cell>
        </row>
        <row r="1699">
          <cell r="A1699" t="str">
            <v>001.18.02240</v>
          </cell>
          <cell r="B1699" t="str">
            <v>União de pvc rígido para tubo soldável 40mm ( 1 1/4 pol )</v>
          </cell>
          <cell r="C1699" t="str">
            <v>UN</v>
          </cell>
          <cell r="D1699">
            <v>14.2874</v>
          </cell>
        </row>
        <row r="1700">
          <cell r="A1700" t="str">
            <v>001.18.02260</v>
          </cell>
          <cell r="B1700" t="str">
            <v>União de pvc rígido para tubo soldável 32mm ( 1 pol )</v>
          </cell>
          <cell r="C1700" t="str">
            <v>UN</v>
          </cell>
          <cell r="D1700">
            <v>7.1007999999999996</v>
          </cell>
        </row>
        <row r="1701">
          <cell r="A1701" t="str">
            <v>001.18.02280</v>
          </cell>
          <cell r="B1701" t="str">
            <v>União de pvc rígido para tubo soldável 25mm ( 3/4 pol )</v>
          </cell>
          <cell r="C1701" t="str">
            <v>UN</v>
          </cell>
          <cell r="D1701">
            <v>4.0608000000000004</v>
          </cell>
        </row>
        <row r="1702">
          <cell r="A1702" t="str">
            <v>001.18.02300</v>
          </cell>
          <cell r="B1702" t="str">
            <v>União de pvc rígido para tubo soldável 20mm ( 1/2 pol )</v>
          </cell>
          <cell r="C1702" t="str">
            <v>UN</v>
          </cell>
          <cell r="D1702">
            <v>3.8008000000000002</v>
          </cell>
        </row>
        <row r="1703">
          <cell r="A1703" t="str">
            <v>001.18.02320</v>
          </cell>
          <cell r="B1703" t="str">
            <v>Redução pvc soldável de pvc rígido para tubo soldável 110mm x 85mm (4 x 3 pol)</v>
          </cell>
          <cell r="C1703" t="str">
            <v>UN</v>
          </cell>
          <cell r="D1703">
            <v>23.161100000000001</v>
          </cell>
        </row>
        <row r="1704">
          <cell r="A1704" t="str">
            <v>001.18.02340</v>
          </cell>
          <cell r="B1704" t="str">
            <v>Reduçao pvc soldável de pvc rígido para tubo soldável 110mm x 75mm (4 x 2.5 pol)</v>
          </cell>
          <cell r="C1704" t="str">
            <v>UN</v>
          </cell>
          <cell r="D1704">
            <v>21.181100000000001</v>
          </cell>
        </row>
        <row r="1705">
          <cell r="A1705" t="str">
            <v>001.18.02360</v>
          </cell>
          <cell r="B1705" t="str">
            <v>Redução pvc soldável de pvc rígido para tubo soldável 110mm x60mm (4 x 2 pol)</v>
          </cell>
          <cell r="C1705" t="str">
            <v>UN</v>
          </cell>
          <cell r="D1705">
            <v>20.301100000000002</v>
          </cell>
        </row>
        <row r="1706">
          <cell r="A1706" t="str">
            <v>001.18.02380</v>
          </cell>
          <cell r="B1706" t="str">
            <v>Redução pvc soldável de pvc rígido para tubo soldável 85mm x 75mm (3 x 2.5 pol)</v>
          </cell>
          <cell r="C1706" t="str">
            <v>UN</v>
          </cell>
          <cell r="D1706">
            <v>13.2568</v>
          </cell>
        </row>
        <row r="1707">
          <cell r="A1707" t="str">
            <v>001.18.02400</v>
          </cell>
          <cell r="B1707" t="str">
            <v>Redução pvc soldável de pvc rígido para tubo soldável 85mm x 60mm (3 x 2 pol)</v>
          </cell>
          <cell r="C1707" t="str">
            <v>UN</v>
          </cell>
          <cell r="D1707">
            <v>12.2768</v>
          </cell>
        </row>
        <row r="1708">
          <cell r="A1708" t="str">
            <v>001.18.02420</v>
          </cell>
          <cell r="B1708" t="str">
            <v>Redução pvc soldável de pvc rígido para tubo soldável 75mm x 60mm (2.5 x 2 pol)</v>
          </cell>
          <cell r="C1708" t="str">
            <v>UN</v>
          </cell>
          <cell r="D1708">
            <v>9.6668000000000003</v>
          </cell>
        </row>
        <row r="1709">
          <cell r="A1709" t="str">
            <v>001.18.02440</v>
          </cell>
          <cell r="B1709" t="str">
            <v>Redução pvc soldável de pvc rígido para tubo soldável 60mm x 50mm (2 x 1.5 pol)</v>
          </cell>
          <cell r="C1709" t="str">
            <v>UN</v>
          </cell>
          <cell r="D1709">
            <v>5.0827</v>
          </cell>
        </row>
        <row r="1710">
          <cell r="A1710" t="str">
            <v>001.18.02460</v>
          </cell>
          <cell r="B1710" t="str">
            <v>Redução pvc soldável de pvc rígido para tubo soldável 40mm x 32mm (1 1/4 x 1 pol)</v>
          </cell>
          <cell r="C1710" t="str">
            <v>UN</v>
          </cell>
          <cell r="D1710">
            <v>7.9767999999999999</v>
          </cell>
        </row>
        <row r="1711">
          <cell r="A1711" t="str">
            <v>001.18.02480</v>
          </cell>
          <cell r="B1711" t="str">
            <v>Redução pvc soldável de pvc rígido para tubo soldável 32mm x 25mm (1 x 3/4 pol)</v>
          </cell>
          <cell r="C1711" t="str">
            <v>UN</v>
          </cell>
          <cell r="D1711">
            <v>2.2383999999999999</v>
          </cell>
        </row>
        <row r="1712">
          <cell r="A1712" t="str">
            <v>001.18.02500</v>
          </cell>
          <cell r="B1712" t="str">
            <v>Redução pvc soldável de pvc rígido para tubo soldável 25mm x 20mm (3/4 x 1/2 pol)</v>
          </cell>
          <cell r="C1712" t="str">
            <v>UN</v>
          </cell>
          <cell r="D1712">
            <v>1.6783999999999999</v>
          </cell>
        </row>
        <row r="1713">
          <cell r="A1713" t="str">
            <v>001.18.02520</v>
          </cell>
          <cell r="B1713" t="str">
            <v>Adaptador soldável com bolsa e rosca para registro de pvc rígido para tubo soldável 110m x 4 pol</v>
          </cell>
          <cell r="C1713" t="str">
            <v>UN</v>
          </cell>
          <cell r="D1713">
            <v>24.191099999999999</v>
          </cell>
        </row>
        <row r="1714">
          <cell r="A1714" t="str">
            <v>001.18.02540</v>
          </cell>
          <cell r="B1714" t="str">
            <v>Adaptador soldável com bolsa e rosca para registro de pvc rígido para tubo soldável 85mm x 3 pol</v>
          </cell>
          <cell r="C1714" t="str">
            <v>UN</v>
          </cell>
          <cell r="D1714">
            <v>14.4468</v>
          </cell>
        </row>
        <row r="1715">
          <cell r="A1715" t="str">
            <v>001.18.02560</v>
          </cell>
          <cell r="B1715" t="str">
            <v>Adaptador soldável com bolsa e rosca para registro de pvc rígido para tubo soldável 75mm x 2.5 pol</v>
          </cell>
          <cell r="C1715" t="str">
            <v>UN</v>
          </cell>
          <cell r="D1715">
            <v>13.0068</v>
          </cell>
        </row>
        <row r="1716">
          <cell r="A1716" t="str">
            <v>001.18.02580</v>
          </cell>
          <cell r="B1716" t="str">
            <v>Adaptador soldável com bolsa e rosca para registro de pvc rígido para tubo soldável 60mm x 2 pol</v>
          </cell>
          <cell r="C1716" t="str">
            <v>UN</v>
          </cell>
          <cell r="D1716">
            <v>4.9226999999999999</v>
          </cell>
        </row>
        <row r="1717">
          <cell r="A1717" t="str">
            <v>001.18.02600</v>
          </cell>
          <cell r="B1717" t="str">
            <v>Adaptador soldável com bolsa e rosca para registro de pvc rígido para tubo soldável 50mm x 1.5 pol</v>
          </cell>
          <cell r="C1717" t="str">
            <v>UN</v>
          </cell>
          <cell r="D1717">
            <v>3.1126999999999998</v>
          </cell>
        </row>
        <row r="1718">
          <cell r="A1718" t="str">
            <v>001.18.02620</v>
          </cell>
          <cell r="B1718" t="str">
            <v>Adaptador soldável com bolsa e rosca para registro de pvc rígido para tubo soldável 50mm x 1.1/4 pol</v>
          </cell>
          <cell r="C1718" t="str">
            <v>UN</v>
          </cell>
          <cell r="D1718">
            <v>3.3826999999999998</v>
          </cell>
        </row>
        <row r="1719">
          <cell r="A1719" t="str">
            <v>001.18.02640</v>
          </cell>
          <cell r="B1719" t="str">
            <v>Adaptador soldável com bolsa e rosca para registro de pvc rígido para tubo soldável 40mm x 1.5 pol.</v>
          </cell>
          <cell r="C1719" t="str">
            <v>UN</v>
          </cell>
          <cell r="D1719">
            <v>4.3183999999999996</v>
          </cell>
        </row>
        <row r="1720">
          <cell r="A1720" t="str">
            <v>001.18.02660</v>
          </cell>
          <cell r="B1720" t="str">
            <v>Adaptador soldável com bolsa e rosca para registro de pvc rígido para tubo soldável 40mm x 1.1/4 pol</v>
          </cell>
          <cell r="C1720" t="str">
            <v>UN</v>
          </cell>
          <cell r="D1720">
            <v>2.7684000000000002</v>
          </cell>
        </row>
        <row r="1721">
          <cell r="A1721" t="str">
            <v>001.18.02680</v>
          </cell>
          <cell r="B1721" t="str">
            <v>Adaptador soldável com bolsa e rosca para registro de pvc rígido para tubo soldável 32mm x 1 pol</v>
          </cell>
          <cell r="C1721" t="str">
            <v>UN</v>
          </cell>
          <cell r="D1721">
            <v>1.9383999999999999</v>
          </cell>
        </row>
        <row r="1722">
          <cell r="A1722" t="str">
            <v>001.18.02700</v>
          </cell>
          <cell r="B1722" t="str">
            <v>Adaptador soldável com bolsa e rosca para registro de pvc rígido para tubo soldável 25mm x 3/4 pol</v>
          </cell>
          <cell r="C1722" t="str">
            <v>UN</v>
          </cell>
          <cell r="D1722">
            <v>1.4383999999999999</v>
          </cell>
        </row>
        <row r="1723">
          <cell r="A1723" t="str">
            <v>001.18.02720</v>
          </cell>
          <cell r="B1723" t="str">
            <v>Adaptador soldável com bolsa e rosca para registro de pvc rígido para tubo soldável 20mm x 1/2 pol</v>
          </cell>
          <cell r="C1723" t="str">
            <v>UN</v>
          </cell>
          <cell r="D1723">
            <v>1.4583999999999999</v>
          </cell>
        </row>
        <row r="1724">
          <cell r="A1724" t="str">
            <v>001.18.02740</v>
          </cell>
          <cell r="B1724" t="str">
            <v>Adaptador soldável com flanges de pvc rígido para tubo soldável para caixa de água 110mm x 4 pol</v>
          </cell>
          <cell r="C1724" t="str">
            <v>UN</v>
          </cell>
          <cell r="D1724">
            <v>152.85509999999999</v>
          </cell>
        </row>
        <row r="1725">
          <cell r="A1725" t="str">
            <v>001.18.02760</v>
          </cell>
          <cell r="B1725" t="str">
            <v>Adaptador soldável com flanges de pvc rígido para tubo soldável para caixa de água  85mm x 3 pol</v>
          </cell>
          <cell r="C1725" t="str">
            <v>UN</v>
          </cell>
          <cell r="D1725">
            <v>99.7119</v>
          </cell>
        </row>
        <row r="1726">
          <cell r="A1726" t="str">
            <v>001.18.02780</v>
          </cell>
          <cell r="B1726" t="str">
            <v>Adaptador soldável com flantes de pvc rígido para tubo soldável para caixa de água 75mm x 2.5 pol</v>
          </cell>
          <cell r="C1726" t="str">
            <v>UN</v>
          </cell>
          <cell r="D1726">
            <v>77.7119</v>
          </cell>
        </row>
        <row r="1727">
          <cell r="A1727" t="str">
            <v>001.18.02800</v>
          </cell>
          <cell r="B1727" t="str">
            <v>Adaptador soldável com flanges de pvc rígido para tubo soldável para caixa de água 60mm x 2 pol</v>
          </cell>
          <cell r="C1727" t="str">
            <v>UN</v>
          </cell>
          <cell r="D1727">
            <v>26.241299999999999</v>
          </cell>
        </row>
        <row r="1728">
          <cell r="A1728" t="str">
            <v>001.18.02820</v>
          </cell>
          <cell r="B1728" t="str">
            <v>Adaptador soldável com flanges de pvc rígido para tubo soldável para caixa de água 50mm x 1.5 pol</v>
          </cell>
          <cell r="C1728" t="str">
            <v>UN</v>
          </cell>
          <cell r="D1728">
            <v>20.031300000000002</v>
          </cell>
        </row>
        <row r="1729">
          <cell r="A1729" t="str">
            <v>001.18.02840</v>
          </cell>
          <cell r="B1729" t="str">
            <v>Adaptador soldável com flanges de pvc rígido para tubo soldável para caixa de água 40mm x 1.1/4 pol</v>
          </cell>
          <cell r="C1729" t="str">
            <v>UN</v>
          </cell>
          <cell r="D1729">
            <v>19.151299999999999</v>
          </cell>
        </row>
        <row r="1730">
          <cell r="A1730" t="str">
            <v>001.18.02860</v>
          </cell>
          <cell r="B1730" t="str">
            <v>Adaptador soldável com flanges de pvc rígido para tubo soldável para caixa de água 32mm x 1 pol</v>
          </cell>
          <cell r="C1730" t="str">
            <v>UN</v>
          </cell>
          <cell r="D1730">
            <v>14.2178</v>
          </cell>
        </row>
        <row r="1731">
          <cell r="A1731" t="str">
            <v>001.18.02880</v>
          </cell>
          <cell r="B1731" t="str">
            <v>Adaptador soldável com flanges de pvc rígido para tubo soldável para caixa de água 25mm x 3/4</v>
          </cell>
          <cell r="C1731" t="str">
            <v>UN</v>
          </cell>
          <cell r="D1731">
            <v>10.527799999999999</v>
          </cell>
        </row>
        <row r="1732">
          <cell r="A1732" t="str">
            <v>001.18.02900</v>
          </cell>
          <cell r="B1732" t="str">
            <v>Adaptador soldável com flanges de pvc rígido para tubo soldável para caixa de água 20mm x 1/2 pol</v>
          </cell>
          <cell r="C1732" t="str">
            <v>UN</v>
          </cell>
          <cell r="D1732">
            <v>8.9377999999999993</v>
          </cell>
        </row>
        <row r="1733">
          <cell r="A1733" t="str">
            <v>001.18.02920</v>
          </cell>
          <cell r="B1733" t="str">
            <v>Bucha de redução longa de pvc rígido para tubo soldável 110 x 75 mm ( 4 x 2.1/2 pol)</v>
          </cell>
          <cell r="C1733" t="str">
            <v>UN</v>
          </cell>
          <cell r="D1733">
            <v>22.781099999999999</v>
          </cell>
        </row>
        <row r="1734">
          <cell r="A1734" t="str">
            <v>001.18.02940</v>
          </cell>
          <cell r="B1734" t="str">
            <v>Bucha de redução longa de pvc rígido para tubo soldável 110 x 60 mm ( 4 x 2 pol)</v>
          </cell>
          <cell r="C1734" t="str">
            <v>UN</v>
          </cell>
          <cell r="D1734">
            <v>13.7811</v>
          </cell>
        </row>
        <row r="1735">
          <cell r="A1735" t="str">
            <v>001.18.02960</v>
          </cell>
          <cell r="B1735" t="str">
            <v>Bucha de redução longa de pvc rígido para tubo soldável 85 x 60 mm (3 x 2 pol)</v>
          </cell>
          <cell r="C1735" t="str">
            <v>UN</v>
          </cell>
          <cell r="D1735">
            <v>7.3167999999999997</v>
          </cell>
        </row>
        <row r="1736">
          <cell r="A1736" t="str">
            <v>001.18.02980</v>
          </cell>
          <cell r="B1736" t="str">
            <v>Bucha de redução longa de pvc rígido para tubo soldável 75 x 50 mm ( 2.1/2 x 1.1/2 pol)</v>
          </cell>
          <cell r="C1736" t="str">
            <v>UN</v>
          </cell>
          <cell r="D1736">
            <v>6.9268000000000001</v>
          </cell>
        </row>
        <row r="1737">
          <cell r="A1737" t="str">
            <v>001.18.03000</v>
          </cell>
          <cell r="B1737" t="str">
            <v>Bucha de redução longa de pvc rígido para tubo soldável 60 x 50 mm (2 x 1.1/2 pol)</v>
          </cell>
          <cell r="C1737" t="str">
            <v>UN</v>
          </cell>
          <cell r="D1737">
            <v>5.9827000000000004</v>
          </cell>
        </row>
        <row r="1738">
          <cell r="A1738" t="str">
            <v>001.18.03020</v>
          </cell>
          <cell r="B1738" t="str">
            <v>Bucha de redução longa de pvc rígido para tubo soldável 60 x 40 mm (2 x 1.1/4 pol)</v>
          </cell>
          <cell r="C1738" t="str">
            <v>UN</v>
          </cell>
          <cell r="D1738">
            <v>4.8677000000000001</v>
          </cell>
        </row>
        <row r="1739">
          <cell r="A1739" t="str">
            <v>001.18.03040</v>
          </cell>
          <cell r="B1739" t="str">
            <v>Bucha de redução longa de pvc rígido para tubo soldável 60 x 32 mm (2 x 1 pol)</v>
          </cell>
          <cell r="C1739" t="str">
            <v>UN</v>
          </cell>
          <cell r="D1739">
            <v>5.6927000000000003</v>
          </cell>
        </row>
        <row r="1740">
          <cell r="A1740" t="str">
            <v>001.18.03060</v>
          </cell>
          <cell r="B1740" t="str">
            <v>Bucha de redução longa de pvc rígido para tubo soldável 60 x 25 mm ( 2 x 3/4 pol)</v>
          </cell>
          <cell r="C1740" t="str">
            <v>UN</v>
          </cell>
          <cell r="D1740">
            <v>2.1526999999999998</v>
          </cell>
        </row>
        <row r="1741">
          <cell r="A1741" t="str">
            <v>001.18.03080</v>
          </cell>
          <cell r="B1741" t="str">
            <v>Bucha de redução longa de pvc rígido para tubo soldável 50 x 32 mm ( 1.1/2 x 1 pol)</v>
          </cell>
          <cell r="C1741" t="str">
            <v>UN</v>
          </cell>
          <cell r="D1741">
            <v>3.6027</v>
          </cell>
        </row>
        <row r="1742">
          <cell r="A1742" t="str">
            <v>001.18.03100</v>
          </cell>
          <cell r="B1742" t="str">
            <v>Bucha de redução longa de pvc rígido para tubo soldável 50 x 25 mm ( 1.1/2 x 3.4 pol)</v>
          </cell>
          <cell r="C1742" t="str">
            <v>UN</v>
          </cell>
          <cell r="D1742">
            <v>3.2726999999999999</v>
          </cell>
        </row>
        <row r="1743">
          <cell r="A1743" t="str">
            <v>001.18.03120</v>
          </cell>
          <cell r="B1743" t="str">
            <v>Bucha de redução longa de pvc rígido para tubo soldável 50 x 20 mm ( 1.1/2 x 1/2 pol)</v>
          </cell>
          <cell r="C1743" t="str">
            <v>UN</v>
          </cell>
          <cell r="D1743">
            <v>3.0527000000000002</v>
          </cell>
        </row>
        <row r="1744">
          <cell r="A1744" t="str">
            <v>001.18.03140</v>
          </cell>
          <cell r="B1744" t="str">
            <v>Bucha de redução longa de pvc rígido para tubo soldável 40 x 25 mm ( 1.1/4 x 3/4 pol)</v>
          </cell>
          <cell r="C1744" t="str">
            <v>UN</v>
          </cell>
          <cell r="D1744">
            <v>3.3227000000000002</v>
          </cell>
        </row>
        <row r="1745">
          <cell r="A1745" t="str">
            <v>001.18.03160</v>
          </cell>
          <cell r="B1745" t="str">
            <v>Bucha de redução longa de pvc rígido para tubo soldável 40 x 20 mm (1.1/4 x 1/2 pol)</v>
          </cell>
          <cell r="C1745" t="str">
            <v>UN</v>
          </cell>
          <cell r="D1745">
            <v>2.8826999999999998</v>
          </cell>
        </row>
        <row r="1746">
          <cell r="A1746" t="str">
            <v>001.18.03180</v>
          </cell>
          <cell r="B1746" t="str">
            <v>Bucha de redução longa de pvc rígido para tubo soldável 32 x 20 mm (1 x 1/2 pol)</v>
          </cell>
          <cell r="C1746" t="str">
            <v>UN</v>
          </cell>
          <cell r="D1746">
            <v>2.1284000000000001</v>
          </cell>
        </row>
        <row r="1747">
          <cell r="A1747" t="str">
            <v>001.18.03200</v>
          </cell>
          <cell r="B1747" t="str">
            <v>Cap de pvc rígido para tubo soldável 50 mm ( 1.1/2 pol)</v>
          </cell>
          <cell r="C1747" t="str">
            <v>UN</v>
          </cell>
          <cell r="D1747">
            <v>4.5926999999999998</v>
          </cell>
        </row>
        <row r="1748">
          <cell r="A1748" t="str">
            <v>001.18.03220</v>
          </cell>
          <cell r="B1748" t="str">
            <v>Cap de pvc rígido para tubo soldável 40 mm (1.1/4 pol)</v>
          </cell>
          <cell r="C1748" t="str">
            <v>UN</v>
          </cell>
          <cell r="D1748">
            <v>3.1926999999999999</v>
          </cell>
        </row>
        <row r="1749">
          <cell r="A1749" t="str">
            <v>001.18.03240</v>
          </cell>
          <cell r="B1749" t="str">
            <v>Cap de pvc rígido para tubo soldável 32 mm (1 pol)</v>
          </cell>
          <cell r="C1749" t="str">
            <v>UN</v>
          </cell>
          <cell r="D1749">
            <v>2.5026999999999999</v>
          </cell>
        </row>
        <row r="1750">
          <cell r="A1750" t="str">
            <v>001.18.03260</v>
          </cell>
          <cell r="B1750" t="str">
            <v>Cap de pvc rígido para tubo soldável 25 mm (3/4 pol)</v>
          </cell>
          <cell r="C1750" t="str">
            <v>UN</v>
          </cell>
          <cell r="D1750">
            <v>1.8884000000000001</v>
          </cell>
        </row>
        <row r="1751">
          <cell r="A1751" t="str">
            <v>001.18.03280</v>
          </cell>
          <cell r="B1751" t="str">
            <v>Cap de pvc rígido para tubo soldável 20 mm (1/2 pol)</v>
          </cell>
          <cell r="C1751" t="str">
            <v>UN</v>
          </cell>
          <cell r="D1751">
            <v>1.7484</v>
          </cell>
        </row>
        <row r="1752">
          <cell r="A1752" t="str">
            <v>001.18.03300</v>
          </cell>
          <cell r="B1752" t="str">
            <v>Joelho 90º soldável/rosqueável  32mm x 1 pol</v>
          </cell>
          <cell r="C1752" t="str">
            <v>UN</v>
          </cell>
          <cell r="D1752">
            <v>4.1026999999999996</v>
          </cell>
        </row>
        <row r="1753">
          <cell r="A1753" t="str">
            <v>001.18.03320</v>
          </cell>
          <cell r="B1753" t="str">
            <v>Joelho 90º soldável/rosqueável 25mm x 3/4 pol</v>
          </cell>
          <cell r="C1753" t="str">
            <v>UN</v>
          </cell>
          <cell r="D1753">
            <v>3.2427000000000001</v>
          </cell>
        </row>
        <row r="1754">
          <cell r="A1754" t="str">
            <v>001.18.03340</v>
          </cell>
          <cell r="B1754" t="str">
            <v>Joelho 90º soldável/rosqueável  20mm x 1/2 pol</v>
          </cell>
          <cell r="C1754" t="str">
            <v>UN</v>
          </cell>
          <cell r="D1754">
            <v>2.6227</v>
          </cell>
        </row>
        <row r="1755">
          <cell r="A1755" t="str">
            <v>001.18.03360</v>
          </cell>
          <cell r="B1755" t="str">
            <v>Joelho de redução 90º soldável/rosqueável 32mm x 3/4 pol</v>
          </cell>
          <cell r="C1755" t="str">
            <v>UN</v>
          </cell>
          <cell r="D1755">
            <v>2.5627</v>
          </cell>
        </row>
        <row r="1756">
          <cell r="A1756" t="str">
            <v>001.18.03380</v>
          </cell>
          <cell r="B1756" t="str">
            <v>Joelho de redução 90º soldável/rosqueável 25mm x 1/2 pol</v>
          </cell>
          <cell r="C1756" t="str">
            <v>UN</v>
          </cell>
          <cell r="D1756">
            <v>2.6126999999999998</v>
          </cell>
        </row>
        <row r="1757">
          <cell r="A1757" t="str">
            <v>001.18.03400</v>
          </cell>
          <cell r="B1757" t="str">
            <v>Luva simples soldável/rosqueável 50mm x 1.5 pol</v>
          </cell>
          <cell r="C1757" t="str">
            <v>UN</v>
          </cell>
          <cell r="D1757">
            <v>14.306100000000001</v>
          </cell>
        </row>
        <row r="1758">
          <cell r="A1758" t="str">
            <v>001.18.03420</v>
          </cell>
          <cell r="B1758" t="str">
            <v>Luva simples soldável/rosqueável 40mm x 1.1/4 pol</v>
          </cell>
          <cell r="C1758" t="str">
            <v>UN</v>
          </cell>
          <cell r="D1758">
            <v>7.2061000000000002</v>
          </cell>
        </row>
        <row r="1759">
          <cell r="A1759" t="str">
            <v>001.18.03440</v>
          </cell>
          <cell r="B1759" t="str">
            <v>Luva simples soldável/rosqueável 32mm x 1 pol</v>
          </cell>
          <cell r="C1759" t="str">
            <v>UN</v>
          </cell>
          <cell r="D1759">
            <v>3.7126999999999999</v>
          </cell>
        </row>
        <row r="1760">
          <cell r="A1760" t="str">
            <v>001.18.03460</v>
          </cell>
          <cell r="B1760" t="str">
            <v>Luva simples soldável/rosqueável 25mm x 3/4 pol</v>
          </cell>
          <cell r="C1760" t="str">
            <v>UN</v>
          </cell>
          <cell r="D1760">
            <v>2.5026999999999999</v>
          </cell>
        </row>
        <row r="1761">
          <cell r="A1761" t="str">
            <v>001.18.03480</v>
          </cell>
          <cell r="B1761" t="str">
            <v>Luva simples soldável/rosqueável 20mm x 1/2 pol</v>
          </cell>
          <cell r="C1761" t="str">
            <v>UN</v>
          </cell>
          <cell r="D1761">
            <v>2.8327</v>
          </cell>
        </row>
        <row r="1762">
          <cell r="A1762" t="str">
            <v>001.18.03500</v>
          </cell>
          <cell r="B1762" t="str">
            <v>Luva de redução soldável/rosqueável 25mm x 1/2 pol</v>
          </cell>
          <cell r="C1762" t="str">
            <v>UN</v>
          </cell>
          <cell r="D1762">
            <v>2.6126999999999998</v>
          </cell>
        </row>
        <row r="1763">
          <cell r="A1763" t="str">
            <v>001.18.03520</v>
          </cell>
          <cell r="B1763" t="str">
            <v>Tee 90º com rosca na bolsa central soldável/rosqueável 32mm x 32mm x 1 pol</v>
          </cell>
          <cell r="C1763" t="str">
            <v>UN</v>
          </cell>
          <cell r="D1763">
            <v>3.8673999999999999</v>
          </cell>
        </row>
        <row r="1764">
          <cell r="A1764" t="str">
            <v>001.18.03540</v>
          </cell>
          <cell r="B1764" t="str">
            <v>Tee 90º com rosca na bolsa central soldável/rosqueável 25mm x 25mm 3/4 pol</v>
          </cell>
          <cell r="C1764" t="str">
            <v>UN</v>
          </cell>
          <cell r="D1764">
            <v>4.9474</v>
          </cell>
        </row>
        <row r="1765">
          <cell r="A1765" t="str">
            <v>001.18.03560</v>
          </cell>
          <cell r="B1765" t="str">
            <v>Tee 90º com rosca na bolsa central soldável/rosqueável 20mm x 20mm x 1/2 pol</v>
          </cell>
          <cell r="C1765" t="str">
            <v>UN</v>
          </cell>
          <cell r="D1765">
            <v>5.0724</v>
          </cell>
        </row>
        <row r="1766">
          <cell r="A1766" t="str">
            <v>001.18.03580</v>
          </cell>
          <cell r="B1766" t="str">
            <v>Tee 90º com rosca na bolsa central sodável/rosqueável 32mm x 32mm x 3/4 pol</v>
          </cell>
          <cell r="C1766" t="str">
            <v>UN</v>
          </cell>
          <cell r="D1766">
            <v>6.1173999999999999</v>
          </cell>
        </row>
        <row r="1767">
          <cell r="A1767" t="str">
            <v>001.18.03600</v>
          </cell>
          <cell r="B1767" t="str">
            <v>Tee 90º com rosca na bolsa central soldável/rosqueável 25mm x 25mm x 1/2 pol</v>
          </cell>
          <cell r="C1767" t="str">
            <v>UN</v>
          </cell>
          <cell r="D1767">
            <v>3.6374</v>
          </cell>
        </row>
        <row r="1768">
          <cell r="A1768" t="str">
            <v>001.18.03620</v>
          </cell>
          <cell r="B1768" t="str">
            <v>Joelho 90º soldável com bucha de latão 25mm x 3/4 pol</v>
          </cell>
          <cell r="C1768" t="str">
            <v>UN</v>
          </cell>
          <cell r="D1768">
            <v>4.9726999999999997</v>
          </cell>
        </row>
        <row r="1769">
          <cell r="A1769" t="str">
            <v>001.18.03640</v>
          </cell>
          <cell r="B1769" t="str">
            <v>Joelho 90º soldável com bucha de latão 20mm x 1/2 pol</v>
          </cell>
          <cell r="C1769" t="str">
            <v>UN</v>
          </cell>
          <cell r="D1769">
            <v>3.7526999999999999</v>
          </cell>
        </row>
        <row r="1770">
          <cell r="A1770" t="str">
            <v>001.18.03660</v>
          </cell>
          <cell r="B1770" t="str">
            <v>Joelho de redução 90º soldável com bucha de latão 32mm x 3/4 pol</v>
          </cell>
          <cell r="C1770" t="str">
            <v>UN</v>
          </cell>
          <cell r="D1770">
            <v>2.6227</v>
          </cell>
        </row>
        <row r="1771">
          <cell r="A1771" t="str">
            <v>001.18.03680</v>
          </cell>
          <cell r="B1771" t="str">
            <v>Joelho de redução 90º soldável com bucha de latão 25mm x 1/2 pol</v>
          </cell>
          <cell r="C1771" t="str">
            <v>UN</v>
          </cell>
          <cell r="D1771">
            <v>3.5226999999999999</v>
          </cell>
        </row>
        <row r="1772">
          <cell r="A1772" t="str">
            <v>001.18.03700</v>
          </cell>
          <cell r="B1772" t="str">
            <v>Luva simples soldável com bucha de latão 25mm x 3/4 pol</v>
          </cell>
          <cell r="C1772" t="str">
            <v>UN</v>
          </cell>
          <cell r="D1772">
            <v>4.5427</v>
          </cell>
        </row>
        <row r="1773">
          <cell r="A1773" t="str">
            <v>001.18.03720</v>
          </cell>
          <cell r="B1773" t="str">
            <v>Luva simples soldável com bucha de latão 20mm x 1/2 pol</v>
          </cell>
          <cell r="C1773" t="str">
            <v>UN</v>
          </cell>
          <cell r="D1773">
            <v>3.9327000000000001</v>
          </cell>
        </row>
        <row r="1774">
          <cell r="A1774" t="str">
            <v>001.18.03740</v>
          </cell>
          <cell r="B1774" t="str">
            <v>Luva de redução soldável com bucha de latão 25mm x 1/2 pol</v>
          </cell>
          <cell r="C1774" t="str">
            <v>UN</v>
          </cell>
          <cell r="D1774">
            <v>4.1426999999999996</v>
          </cell>
        </row>
        <row r="1775">
          <cell r="A1775" t="str">
            <v>001.18.03760</v>
          </cell>
          <cell r="B1775" t="str">
            <v>Tee 90º com bucha de latão central 25mm x 25mm x 3/4 pol</v>
          </cell>
          <cell r="C1775" t="str">
            <v>UN</v>
          </cell>
          <cell r="D1775">
            <v>4.9474</v>
          </cell>
        </row>
        <row r="1776">
          <cell r="A1776" t="str">
            <v>001.18.03780</v>
          </cell>
          <cell r="B1776" t="str">
            <v>Tee 90º com bucha de latão central 20mm x 20mm x 1/2 pol</v>
          </cell>
          <cell r="C1776" t="str">
            <v>UN</v>
          </cell>
          <cell r="D1776">
            <v>4.4374000000000002</v>
          </cell>
        </row>
        <row r="1777">
          <cell r="A1777" t="str">
            <v>001.18.03800</v>
          </cell>
          <cell r="B1777" t="str">
            <v>Tee redução 90º com bucha de latão na bolsa central 32mm x 32mm x 3/4 pol</v>
          </cell>
          <cell r="C1777" t="str">
            <v>UN</v>
          </cell>
          <cell r="D1777">
            <v>6.1173999999999999</v>
          </cell>
        </row>
        <row r="1778">
          <cell r="A1778" t="str">
            <v>001.18.03820</v>
          </cell>
          <cell r="B1778" t="str">
            <v>Tee reduçao 90º com bucha de latão na bolsa central 25mm x 25mm 1/2 pol</v>
          </cell>
          <cell r="C1778" t="str">
            <v>UN</v>
          </cell>
          <cell r="D1778">
            <v>3.6374</v>
          </cell>
        </row>
        <row r="1779">
          <cell r="A1779" t="str">
            <v>001.18.03840</v>
          </cell>
          <cell r="B1779" t="str">
            <v>Fornecimento e instalação de tubos de pvc com juntas rosqueáveis em barras de 6 m com diâmetro 6.00 pol</v>
          </cell>
          <cell r="C1779" t="str">
            <v>ML</v>
          </cell>
          <cell r="D1779">
            <v>44.3142</v>
          </cell>
        </row>
        <row r="1780">
          <cell r="A1780" t="str">
            <v>001.18.03860</v>
          </cell>
          <cell r="B1780" t="str">
            <v>Fornecimento e instalação de tubos de pvc rígido com juntas rosqueáveis em barras de 6 m com diâmetro 4.00 pol</v>
          </cell>
          <cell r="C1780" t="str">
            <v>ML</v>
          </cell>
          <cell r="D1780">
            <v>36.960099999999997</v>
          </cell>
        </row>
        <row r="1781">
          <cell r="A1781" t="str">
            <v>001.18.03880</v>
          </cell>
          <cell r="B1781" t="str">
            <v>Fornecimento e instalação de tubos de pvc rígido com juntas rosqueáveis em barras de 6 m com diâmetro 3.00 pol</v>
          </cell>
          <cell r="C1781" t="str">
            <v>ML</v>
          </cell>
          <cell r="D1781">
            <v>30.039200000000001</v>
          </cell>
        </row>
        <row r="1782">
          <cell r="A1782" t="str">
            <v>001.18.03900</v>
          </cell>
          <cell r="B1782" t="str">
            <v>Fornecimento e instalação de tubos de pvc rígido  com juntas rosqueáveis em barras de 6 m com diâmetro 2.5 pol</v>
          </cell>
          <cell r="C1782" t="str">
            <v>ML</v>
          </cell>
          <cell r="D1782">
            <v>33.159100000000002</v>
          </cell>
        </row>
        <row r="1783">
          <cell r="A1783" t="str">
            <v>001.18.03920</v>
          </cell>
          <cell r="B1783" t="str">
            <v>Fornecimento e instalação de tubos de pvc rígido com juntas rosqueáveis em barras de 6 m com diâmetro 2.00 pol</v>
          </cell>
          <cell r="C1783" t="str">
            <v>ML</v>
          </cell>
          <cell r="D1783">
            <v>14.2715</v>
          </cell>
        </row>
        <row r="1784">
          <cell r="A1784" t="str">
            <v>001.18.03940</v>
          </cell>
          <cell r="B1784" t="str">
            <v>Fornecimento e instalação de tubos de pvc rígido com juntas rosqueáveis em barras de 6 m com diâmetro 1.50 pol</v>
          </cell>
          <cell r="C1784" t="str">
            <v>ML</v>
          </cell>
          <cell r="D1784">
            <v>10.712999999999999</v>
          </cell>
        </row>
        <row r="1785">
          <cell r="A1785" t="str">
            <v>001.18.03960</v>
          </cell>
          <cell r="B1785" t="str">
            <v>Fornecimento e instalação de tubos de pvc rígido  com juntas rosqueáveis em barras de 6 m com diâmetro 11/4 pol</v>
          </cell>
          <cell r="C1785" t="str">
            <v>ML</v>
          </cell>
          <cell r="D1785">
            <v>10.098599999999999</v>
          </cell>
        </row>
        <row r="1786">
          <cell r="A1786" t="str">
            <v>001.18.03980</v>
          </cell>
          <cell r="B1786" t="str">
            <v>Fornecimento e instalação de tubos de pvc rígido  com juntas rosqueáveis em barras de 6 m com diâmetro 1.00 pol</v>
          </cell>
          <cell r="C1786" t="str">
            <v>ML</v>
          </cell>
          <cell r="D1786">
            <v>7.6509</v>
          </cell>
        </row>
        <row r="1787">
          <cell r="A1787" t="str">
            <v>001.18.04000</v>
          </cell>
          <cell r="B1787" t="str">
            <v>Fornecimento e instalação de tubos de pvc rígido i com juntas rosqueáveis em barras de 6 m com diâmetro 3/4 pol</v>
          </cell>
          <cell r="C1787" t="str">
            <v>ML</v>
          </cell>
          <cell r="D1787">
            <v>3.7606999999999999</v>
          </cell>
        </row>
        <row r="1788">
          <cell r="A1788" t="str">
            <v>001.18.04020</v>
          </cell>
          <cell r="B1788" t="str">
            <v>Fornecimento e instalação de tubos de pvc rígido  com juntas rosqueáveis em barras de 6 m com diâmetro 1/2 pol</v>
          </cell>
          <cell r="C1788" t="str">
            <v>ML</v>
          </cell>
          <cell r="D1788">
            <v>3.9070999999999998</v>
          </cell>
        </row>
        <row r="1789">
          <cell r="A1789" t="str">
            <v>001.18.04040</v>
          </cell>
          <cell r="B1789" t="str">
            <v>Joelho 90º de pvc rígido para tubo de pvc rosqueável  4 pol</v>
          </cell>
          <cell r="C1789" t="str">
            <v>UN</v>
          </cell>
          <cell r="D1789">
            <v>40.6464</v>
          </cell>
        </row>
        <row r="1790">
          <cell r="A1790" t="str">
            <v>001.18.04060</v>
          </cell>
          <cell r="B1790" t="str">
            <v>Joelho 90º de pvc rígido para tubo de pvc rosqueável  3 pol</v>
          </cell>
          <cell r="C1790" t="str">
            <v>UN</v>
          </cell>
          <cell r="D1790">
            <v>21.617599999999999</v>
          </cell>
        </row>
        <row r="1791">
          <cell r="A1791" t="str">
            <v>001.18.04080</v>
          </cell>
          <cell r="B1791" t="str">
            <v>Joelho 90º de pvc rígido para tubo de pvc rosqueável  2 1/2 pol</v>
          </cell>
          <cell r="C1791" t="str">
            <v>UN</v>
          </cell>
          <cell r="D1791">
            <v>14.2576</v>
          </cell>
        </row>
        <row r="1792">
          <cell r="A1792" t="str">
            <v>001.18.04100</v>
          </cell>
          <cell r="B1792" t="str">
            <v>Joelho 90º de pvc rígido para tubo de pvc rosqueável  2 pol</v>
          </cell>
          <cell r="C1792" t="str">
            <v>UN</v>
          </cell>
          <cell r="D1792">
            <v>12.7761</v>
          </cell>
        </row>
        <row r="1793">
          <cell r="A1793" t="str">
            <v>001.18.04120</v>
          </cell>
          <cell r="B1793" t="str">
            <v>Joelho 90º de pvc rígido para tubo de pvc rosqueável  1 1/2 pol</v>
          </cell>
          <cell r="C1793" t="str">
            <v>UN</v>
          </cell>
          <cell r="D1793">
            <v>6.8261000000000003</v>
          </cell>
        </row>
        <row r="1794">
          <cell r="A1794" t="str">
            <v>001.18.04140</v>
          </cell>
          <cell r="B1794" t="str">
            <v>Joelho 90º de pvc rígido para tubo de pvc rosqueável  1 1/4 pol</v>
          </cell>
          <cell r="C1794" t="str">
            <v>UN</v>
          </cell>
          <cell r="D1794">
            <v>6.5361000000000002</v>
          </cell>
        </row>
        <row r="1795">
          <cell r="A1795" t="str">
            <v>001.18.04160</v>
          </cell>
          <cell r="B1795" t="str">
            <v>Joelho 90° de pvc rígido para tubo de pvc rosqueável  1 pol</v>
          </cell>
          <cell r="C1795" t="str">
            <v>UN</v>
          </cell>
          <cell r="D1795">
            <v>3.3527</v>
          </cell>
        </row>
        <row r="1796">
          <cell r="A1796" t="str">
            <v>001.18.04180</v>
          </cell>
          <cell r="B1796" t="str">
            <v>Joelho 90º de pvc rígido para tubo de pvc rosqueável  3/4 pol</v>
          </cell>
          <cell r="C1796" t="str">
            <v>UN</v>
          </cell>
          <cell r="D1796">
            <v>2.6726999999999999</v>
          </cell>
        </row>
        <row r="1797">
          <cell r="A1797" t="str">
            <v>001.18.04200</v>
          </cell>
          <cell r="B1797" t="str">
            <v>Joelho 90º de pvc rígido para tubo de pvc rosqueável  1/2 pol</v>
          </cell>
          <cell r="C1797" t="str">
            <v>UN</v>
          </cell>
          <cell r="D1797">
            <v>2.4826999999999999</v>
          </cell>
        </row>
        <row r="1798">
          <cell r="A1798" t="str">
            <v>001.18.04220</v>
          </cell>
          <cell r="B1798" t="str">
            <v>Joelho 45º de pvc rígido para tubo de pvc rosqueável  4 pol</v>
          </cell>
          <cell r="C1798" t="str">
            <v>UN</v>
          </cell>
          <cell r="D1798">
            <v>46.7164</v>
          </cell>
        </row>
        <row r="1799">
          <cell r="A1799" t="str">
            <v>001.18.04240</v>
          </cell>
          <cell r="B1799" t="str">
            <v>Joelho 45º de pvc rígido para tubo de pvc rosqueável  3 pol</v>
          </cell>
          <cell r="C1799" t="str">
            <v>UN</v>
          </cell>
          <cell r="D1799">
            <v>11.9076</v>
          </cell>
        </row>
        <row r="1800">
          <cell r="A1800" t="str">
            <v>001.18.04260</v>
          </cell>
          <cell r="B1800" t="str">
            <v>Joelho 45º de pvc rígido para tubo de pvc rosqueável  2 1/2 pol</v>
          </cell>
          <cell r="C1800" t="str">
            <v>UN</v>
          </cell>
          <cell r="D1800">
            <v>9.6576000000000004</v>
          </cell>
        </row>
        <row r="1801">
          <cell r="A1801" t="str">
            <v>001.18.04280</v>
          </cell>
          <cell r="B1801" t="str">
            <v>Joelho 45º de pvc rígido para tubos de pvc rosqueável  2 pol</v>
          </cell>
          <cell r="C1801" t="str">
            <v>UN</v>
          </cell>
          <cell r="D1801">
            <v>7.4661</v>
          </cell>
        </row>
        <row r="1802">
          <cell r="A1802" t="str">
            <v>001.18.04300</v>
          </cell>
          <cell r="B1802" t="str">
            <v>Joelho 45º de pvc rígido para tubos de pvc rosqueável  1 1/2 pol</v>
          </cell>
          <cell r="C1802" t="str">
            <v>UN</v>
          </cell>
          <cell r="D1802">
            <v>5.4260999999999999</v>
          </cell>
        </row>
        <row r="1803">
          <cell r="A1803" t="str">
            <v>001.18.04320</v>
          </cell>
          <cell r="B1803" t="str">
            <v>Joelho 45º de pvc rígido para tubos de pvc rosqueável  1 1/4 pol</v>
          </cell>
          <cell r="C1803" t="str">
            <v>UN</v>
          </cell>
          <cell r="D1803">
            <v>4.7361000000000004</v>
          </cell>
        </row>
        <row r="1804">
          <cell r="A1804" t="str">
            <v>001.18.04340</v>
          </cell>
          <cell r="B1804" t="str">
            <v>Joelho 45º de pvc rígido para tubos de pvc rosqueável  1 pol</v>
          </cell>
          <cell r="C1804" t="str">
            <v>UN</v>
          </cell>
          <cell r="D1804">
            <v>5.2126999999999999</v>
          </cell>
        </row>
        <row r="1805">
          <cell r="A1805" t="str">
            <v>001.18.04360</v>
          </cell>
          <cell r="B1805" t="str">
            <v>Joelho 45º de pvc rígido para tubos de pvc rosqueável  3/4 pol</v>
          </cell>
          <cell r="C1805" t="str">
            <v>UN</v>
          </cell>
          <cell r="D1805">
            <v>3.0026999999999999</v>
          </cell>
        </row>
        <row r="1806">
          <cell r="A1806" t="str">
            <v>001.18.04380</v>
          </cell>
          <cell r="B1806" t="str">
            <v>Joelho 45º de pvc rígido para tubos de pvc rosqueável  1/2 pol</v>
          </cell>
          <cell r="C1806" t="str">
            <v>UN</v>
          </cell>
          <cell r="D1806">
            <v>2.7726999999999999</v>
          </cell>
        </row>
        <row r="1807">
          <cell r="A1807" t="str">
            <v>001.18.04400</v>
          </cell>
          <cell r="B1807" t="str">
            <v>Joelho 90º com redução de pvc rígido para tubos de pvc rosqueável  1x3/4 pol</v>
          </cell>
          <cell r="C1807" t="str">
            <v>UN</v>
          </cell>
          <cell r="D1807">
            <v>1.8427</v>
          </cell>
        </row>
        <row r="1808">
          <cell r="A1808" t="str">
            <v>001.18.04420</v>
          </cell>
          <cell r="B1808" t="str">
            <v>Joelho 90º com redução de pvc rígido para tubos de pvc rosqueável  3/4x1/2 pol</v>
          </cell>
          <cell r="C1808" t="str">
            <v>UN</v>
          </cell>
          <cell r="D1808">
            <v>2.5926999999999998</v>
          </cell>
        </row>
        <row r="1809">
          <cell r="A1809" t="str">
            <v>001.18.04440</v>
          </cell>
          <cell r="B1809" t="str">
            <v>Tee 90º  de pvc rígido para tubos de pvc rosqueável  4 pol</v>
          </cell>
          <cell r="C1809" t="str">
            <v>UN</v>
          </cell>
          <cell r="D1809">
            <v>51.910299999999999</v>
          </cell>
        </row>
        <row r="1810">
          <cell r="A1810" t="str">
            <v>001.18.04460</v>
          </cell>
          <cell r="B1810" t="str">
            <v>Tee 90º  de pvc rígido para tubos de pvc rosqueável  3 pol</v>
          </cell>
          <cell r="C1810" t="str">
            <v>UN</v>
          </cell>
          <cell r="D1810">
            <v>23.3064</v>
          </cell>
        </row>
        <row r="1811">
          <cell r="A1811" t="str">
            <v>001.18.04480</v>
          </cell>
          <cell r="B1811" t="str">
            <v>Tee 90º  de pvc rígido para tubos de pvc rosqueável  2 1/2 pol</v>
          </cell>
          <cell r="C1811" t="str">
            <v>UN</v>
          </cell>
          <cell r="D1811">
            <v>16.546399999999998</v>
          </cell>
        </row>
        <row r="1812">
          <cell r="A1812" t="str">
            <v>001.18.04500</v>
          </cell>
          <cell r="B1812" t="str">
            <v>Tee 90º  de pvc rígido para tubos de pvc rosqueável  2 pol</v>
          </cell>
          <cell r="C1812" t="str">
            <v>UN</v>
          </cell>
          <cell r="D1812">
            <v>16.121099999999998</v>
          </cell>
        </row>
        <row r="1813">
          <cell r="A1813" t="str">
            <v>001.18.04520</v>
          </cell>
          <cell r="B1813" t="str">
            <v>Tee 90º de pvc rígido para tubos de pvc rosqueável  1 1/2 pol</v>
          </cell>
          <cell r="C1813" t="str">
            <v>UN</v>
          </cell>
          <cell r="D1813">
            <v>9.0211000000000006</v>
          </cell>
        </row>
        <row r="1814">
          <cell r="A1814" t="str">
            <v>001.18.04540</v>
          </cell>
          <cell r="B1814" t="str">
            <v>Tee 90º de pvc rígido para tubos de pvc rosqueável  1 1/4 pol</v>
          </cell>
          <cell r="C1814" t="str">
            <v>UN</v>
          </cell>
          <cell r="D1814">
            <v>8.3711000000000002</v>
          </cell>
        </row>
        <row r="1815">
          <cell r="A1815" t="str">
            <v>001.18.04560</v>
          </cell>
          <cell r="B1815" t="str">
            <v>Tee 90º de pvc rígido para tubos de pvc rosqueável  1 pol</v>
          </cell>
          <cell r="C1815" t="str">
            <v>UN</v>
          </cell>
          <cell r="D1815">
            <v>4.3948999999999998</v>
          </cell>
        </row>
        <row r="1816">
          <cell r="A1816" t="str">
            <v>001.18.04580</v>
          </cell>
          <cell r="B1816" t="str">
            <v>Tee 90º de pvc rígido para tubos de pvc rosqueável  3/4 pol</v>
          </cell>
          <cell r="C1816" t="str">
            <v>UN</v>
          </cell>
          <cell r="D1816">
            <v>2.8649</v>
          </cell>
        </row>
        <row r="1817">
          <cell r="A1817" t="str">
            <v>001.18.04600</v>
          </cell>
          <cell r="B1817" t="str">
            <v>Tee 90º de pvc rígido para tubos de pvc rosqueável  1/2 pol</v>
          </cell>
          <cell r="C1817" t="str">
            <v>UN</v>
          </cell>
          <cell r="D1817">
            <v>2.6949000000000001</v>
          </cell>
        </row>
        <row r="1818">
          <cell r="A1818" t="str">
            <v>001.18.04620</v>
          </cell>
          <cell r="B1818" t="str">
            <v>Tee 90º com redução de pvc rígido para tubos de pvc rosqueável  1 1/2x3/4 pol</v>
          </cell>
          <cell r="C1818" t="str">
            <v>UN</v>
          </cell>
          <cell r="D1818">
            <v>6.2111000000000001</v>
          </cell>
        </row>
        <row r="1819">
          <cell r="A1819" t="str">
            <v>001.18.04640</v>
          </cell>
          <cell r="B1819" t="str">
            <v>Tee 90º com redução de pvc rígido para tubos de pvc rosqueável  1x3/4 pol</v>
          </cell>
          <cell r="C1819" t="str">
            <v>UN</v>
          </cell>
          <cell r="D1819">
            <v>3.3449</v>
          </cell>
        </row>
        <row r="1820">
          <cell r="A1820" t="str">
            <v>001.18.04660</v>
          </cell>
          <cell r="B1820" t="str">
            <v>Tee 90º com redução de pvc rígido para tubos de pvc rosqueável  3/4x1/2 pol</v>
          </cell>
          <cell r="C1820" t="str">
            <v>UN</v>
          </cell>
          <cell r="D1820">
            <v>2.8649</v>
          </cell>
        </row>
        <row r="1821">
          <cell r="A1821" t="str">
            <v>001.18.04680</v>
          </cell>
          <cell r="B1821" t="str">
            <v>União com rosca de pvc rígido para tubos de pvc rosqueável  2 pol</v>
          </cell>
          <cell r="C1821" t="str">
            <v>UN</v>
          </cell>
          <cell r="D1821">
            <v>26.331099999999999</v>
          </cell>
        </row>
        <row r="1822">
          <cell r="A1822" t="str">
            <v>001.18.04700</v>
          </cell>
          <cell r="B1822" t="str">
            <v>União com rosca de pvc rígido para tubos de pvc rosqueável  1 1/2 pol</v>
          </cell>
          <cell r="C1822" t="str">
            <v>UN</v>
          </cell>
          <cell r="D1822">
            <v>11.8111</v>
          </cell>
        </row>
        <row r="1823">
          <cell r="A1823" t="str">
            <v>001.18.04720</v>
          </cell>
          <cell r="B1823" t="str">
            <v>União com rosca de pvc rígido para tubos de pvc rosqueável 1 1/4 pol</v>
          </cell>
          <cell r="C1823" t="str">
            <v>UN</v>
          </cell>
          <cell r="D1823">
            <v>15.3111</v>
          </cell>
        </row>
        <row r="1824">
          <cell r="A1824" t="str">
            <v>001.18.04740</v>
          </cell>
          <cell r="B1824" t="str">
            <v>União com rosca de pvc rígido para tubos de pvc rosqueável  1 pol</v>
          </cell>
          <cell r="C1824" t="str">
            <v>UN</v>
          </cell>
          <cell r="D1824">
            <v>7.0148999999999999</v>
          </cell>
        </row>
        <row r="1825">
          <cell r="A1825" t="str">
            <v>001.18.04760</v>
          </cell>
          <cell r="B1825" t="str">
            <v>União com rosca de pvc rígido para tubos de pvc rosqueável  3/4 pol</v>
          </cell>
          <cell r="C1825" t="str">
            <v>UN</v>
          </cell>
          <cell r="D1825">
            <v>4.6749000000000001</v>
          </cell>
        </row>
        <row r="1826">
          <cell r="A1826" t="str">
            <v>001.18.04780</v>
          </cell>
          <cell r="B1826" t="str">
            <v>União com rosca de pvc rígido para tubos de pvc rosqueável  1/2 pol</v>
          </cell>
          <cell r="C1826" t="str">
            <v>UN</v>
          </cell>
          <cell r="D1826">
            <v>3.6049000000000002</v>
          </cell>
        </row>
        <row r="1827">
          <cell r="A1827" t="str">
            <v>001.18.04800</v>
          </cell>
          <cell r="B1827" t="str">
            <v>União com rosca de pvc rígido para tubos de pvc rosqueável  3 pol</v>
          </cell>
          <cell r="C1827" t="str">
            <v>UN</v>
          </cell>
          <cell r="D1827">
            <v>50.064900000000002</v>
          </cell>
        </row>
        <row r="1828">
          <cell r="A1828" t="str">
            <v>001.18.04820</v>
          </cell>
          <cell r="B1828" t="str">
            <v>Bucha de redução  de pvc rígido para tubos de pvc rosqueável  3x2 1/2pol</v>
          </cell>
          <cell r="C1828" t="str">
            <v>UN</v>
          </cell>
          <cell r="D1828">
            <v>6.3875999999999999</v>
          </cell>
        </row>
        <row r="1829">
          <cell r="A1829" t="str">
            <v>001.18.04840</v>
          </cell>
          <cell r="B1829" t="str">
            <v>Bucha de redução de pvc rígido para tubos de pvc rosqueável  3x2 pol</v>
          </cell>
          <cell r="C1829" t="str">
            <v>UN</v>
          </cell>
          <cell r="D1829">
            <v>8.2175999999999991</v>
          </cell>
        </row>
        <row r="1830">
          <cell r="A1830" t="str">
            <v>001.18.04860</v>
          </cell>
          <cell r="B1830" t="str">
            <v>Bucha de redução de pvc rígido para tubos de pvc rosqueável  3x1 1/2pol</v>
          </cell>
          <cell r="C1830" t="str">
            <v>UN</v>
          </cell>
          <cell r="D1830">
            <v>7.1475999999999997</v>
          </cell>
        </row>
        <row r="1831">
          <cell r="A1831" t="str">
            <v>001.18.04880</v>
          </cell>
          <cell r="B1831" t="str">
            <v>Bucha de redução de pvc rígido para tubos de pvc rosqueável  2 1/2x2 pol</v>
          </cell>
          <cell r="C1831" t="str">
            <v>UN</v>
          </cell>
          <cell r="D1831">
            <v>6.0675999999999997</v>
          </cell>
        </row>
        <row r="1832">
          <cell r="A1832" t="str">
            <v>001.18.04900</v>
          </cell>
          <cell r="B1832" t="str">
            <v>Bucha de redução de pvc rígido para tubos de pvc rosqueável  2 1/2x1.5 pol</v>
          </cell>
          <cell r="C1832" t="str">
            <v>UN</v>
          </cell>
          <cell r="D1832">
            <v>6.1829000000000001</v>
          </cell>
        </row>
        <row r="1833">
          <cell r="A1833" t="str">
            <v>001.18.04920</v>
          </cell>
          <cell r="B1833" t="str">
            <v>Bucha de redução de pvc rígido para tubos de pvc rosqueável  2 1/2x1 1/4 pol</v>
          </cell>
          <cell r="C1833" t="str">
            <v>UN</v>
          </cell>
          <cell r="D1833">
            <v>6.6429</v>
          </cell>
        </row>
        <row r="1834">
          <cell r="A1834" t="str">
            <v>001.18.04940</v>
          </cell>
          <cell r="B1834" t="str">
            <v>Bucha de redução de pvc rígido para tubos de pvc rosqueável  2x1 1/2pol</v>
          </cell>
          <cell r="C1834" t="str">
            <v>UN</v>
          </cell>
          <cell r="D1834">
            <v>5.4661</v>
          </cell>
        </row>
        <row r="1835">
          <cell r="A1835" t="str">
            <v>001.18.04960</v>
          </cell>
          <cell r="B1835" t="str">
            <v>Bucha de redução de pvc rigido para tubos de pvc rosqueável  2x1 1/4 pol</v>
          </cell>
          <cell r="C1835" t="str">
            <v>UN</v>
          </cell>
          <cell r="D1835">
            <v>5.9260999999999999</v>
          </cell>
        </row>
        <row r="1836">
          <cell r="A1836" t="str">
            <v>001.18.04980</v>
          </cell>
          <cell r="B1836" t="str">
            <v>Bucha de redução de pvc rígido para tubos de pvc rosqueável  2x1 pol</v>
          </cell>
          <cell r="C1836" t="str">
            <v>UN</v>
          </cell>
          <cell r="D1836">
            <v>6.9661</v>
          </cell>
        </row>
        <row r="1837">
          <cell r="A1837" t="str">
            <v>001.18.05000</v>
          </cell>
          <cell r="B1837" t="str">
            <v>Bucha de redução de pvc rígido para tubos de pvc rosqueável  1 1/2x1 1/4 pol</v>
          </cell>
          <cell r="C1837" t="str">
            <v>UN</v>
          </cell>
          <cell r="D1837">
            <v>4.3761000000000001</v>
          </cell>
        </row>
        <row r="1838">
          <cell r="A1838" t="str">
            <v>001.18.05020</v>
          </cell>
          <cell r="B1838" t="str">
            <v>Bucha de redução de pvc rígido para tubos de pvc rosqueável  11/2x1 pol</v>
          </cell>
          <cell r="C1838" t="str">
            <v>UN</v>
          </cell>
          <cell r="D1838">
            <v>4.3761000000000001</v>
          </cell>
        </row>
        <row r="1839">
          <cell r="A1839" t="str">
            <v>001.18.05040</v>
          </cell>
          <cell r="B1839" t="str">
            <v>Bucha de redução de pvc rígido para tubos de pvc rosqueável  11/2x3/4 pol</v>
          </cell>
          <cell r="C1839" t="str">
            <v>UN</v>
          </cell>
          <cell r="D1839">
            <v>5.0660999999999996</v>
          </cell>
        </row>
        <row r="1840">
          <cell r="A1840" t="str">
            <v>001.18.05060</v>
          </cell>
          <cell r="B1840" t="str">
            <v>Bucha de redução de pvc rígido para tubos de pvc rosqueável  1 1/2x1/2 pol</v>
          </cell>
          <cell r="C1840" t="str">
            <v>UN</v>
          </cell>
          <cell r="D1840">
            <v>3.7561</v>
          </cell>
        </row>
        <row r="1841">
          <cell r="A1841" t="str">
            <v>001.18.05080</v>
          </cell>
          <cell r="B1841" t="str">
            <v>Bucha de redução de pvc rígido para tubos de pvc rosqueável  1 1/4x1 pol</v>
          </cell>
          <cell r="C1841" t="str">
            <v>UN</v>
          </cell>
          <cell r="D1841">
            <v>3.7791999999999999</v>
          </cell>
        </row>
        <row r="1842">
          <cell r="A1842" t="str">
            <v>001.18.05100</v>
          </cell>
          <cell r="B1842" t="str">
            <v>Bucha de redução de pvc rígido para tubos de pvc rosqueável  1 1/4x3/4 pol</v>
          </cell>
          <cell r="C1842" t="str">
            <v>UN</v>
          </cell>
          <cell r="D1842">
            <v>3.9592000000000001</v>
          </cell>
        </row>
        <row r="1843">
          <cell r="A1843" t="str">
            <v>001.18.05120</v>
          </cell>
          <cell r="B1843" t="str">
            <v>Bucha de redução de pvc rígido para tubos de pvc rosqueável  1 1/4x1/2 pol</v>
          </cell>
          <cell r="C1843" t="str">
            <v>UN</v>
          </cell>
          <cell r="D1843">
            <v>4.2991999999999999</v>
          </cell>
        </row>
        <row r="1844">
          <cell r="A1844" t="str">
            <v>001.18.05140</v>
          </cell>
          <cell r="B1844" t="str">
            <v>Bucha de redução de pvc rígido para tubos de pvc rosqueável  1x3/4 pol</v>
          </cell>
          <cell r="C1844" t="str">
            <v>UN</v>
          </cell>
          <cell r="D1844">
            <v>2.5427</v>
          </cell>
        </row>
        <row r="1845">
          <cell r="A1845" t="str">
            <v>001.18.05160</v>
          </cell>
          <cell r="B1845" t="str">
            <v>Fornecimento e instalação de bucha de redução de pvc rígido para tubos de pvc rosqueável  1x1/2 pol</v>
          </cell>
          <cell r="C1845" t="str">
            <v>UN</v>
          </cell>
          <cell r="D1845">
            <v>2.4826999999999999</v>
          </cell>
        </row>
        <row r="1846">
          <cell r="A1846" t="str">
            <v>001.18.05180</v>
          </cell>
          <cell r="B1846" t="str">
            <v>Bucha de redução de pvc rígido para tubos de pvc rosqueável  3/4x1/2 pol</v>
          </cell>
          <cell r="C1846" t="str">
            <v>UN</v>
          </cell>
          <cell r="D1846">
            <v>2.1427</v>
          </cell>
        </row>
        <row r="1847">
          <cell r="A1847" t="str">
            <v>001.18.05200</v>
          </cell>
          <cell r="B1847" t="str">
            <v>Cruzeta de pvc rígido para tubos de pvc rosqueável  2 pol</v>
          </cell>
          <cell r="C1847" t="str">
            <v>UN</v>
          </cell>
          <cell r="D1847">
            <v>15.852499999999999</v>
          </cell>
        </row>
        <row r="1848">
          <cell r="A1848" t="str">
            <v>001.18.05220</v>
          </cell>
          <cell r="B1848" t="str">
            <v>Cruzeta de pvc rígido para tubos de pvc rosqueável  1 pol</v>
          </cell>
          <cell r="C1848" t="str">
            <v>UN</v>
          </cell>
          <cell r="D1848">
            <v>4.9051</v>
          </cell>
        </row>
        <row r="1849">
          <cell r="A1849" t="str">
            <v>001.18.05240</v>
          </cell>
          <cell r="B1849" t="str">
            <v>Cruzeta de pvc rígido para tubos de pvc rosqueável  3/4 pol</v>
          </cell>
          <cell r="C1849" t="str">
            <v>UN</v>
          </cell>
          <cell r="D1849">
            <v>4.0311000000000003</v>
          </cell>
        </row>
        <row r="1850">
          <cell r="A1850" t="str">
            <v>001.18.05260</v>
          </cell>
          <cell r="B1850" t="str">
            <v>Cruzeta de pvc rígido para tubos de pvc rosqueável  1/2 pol</v>
          </cell>
          <cell r="C1850" t="str">
            <v>UN</v>
          </cell>
          <cell r="D1850">
            <v>5.0510999999999999</v>
          </cell>
        </row>
        <row r="1851">
          <cell r="A1851" t="str">
            <v>001.18.05280</v>
          </cell>
          <cell r="B1851" t="str">
            <v>Curva de 90º de pvc rígido para tubos de pvc rosqueável  4 pol</v>
          </cell>
          <cell r="C1851" t="str">
            <v>UN</v>
          </cell>
          <cell r="D1851">
            <v>24.5764</v>
          </cell>
        </row>
        <row r="1852">
          <cell r="A1852" t="str">
            <v>001.18.05300</v>
          </cell>
          <cell r="B1852" t="str">
            <v>Curva de 90º de pvc rígido para tubos de pvc rosqueável  3 pol</v>
          </cell>
          <cell r="C1852" t="str">
            <v>UN</v>
          </cell>
          <cell r="D1852">
            <v>13.1076</v>
          </cell>
        </row>
        <row r="1853">
          <cell r="A1853" t="str">
            <v>001.18.05320</v>
          </cell>
          <cell r="B1853" t="str">
            <v>Curva de 90º de pvc rígido para tubos de pvc rosqueável  2 1/2 pol</v>
          </cell>
          <cell r="C1853" t="str">
            <v>UN</v>
          </cell>
          <cell r="D1853">
            <v>12.717599999999999</v>
          </cell>
        </row>
        <row r="1854">
          <cell r="A1854" t="str">
            <v>001.18.05340</v>
          </cell>
          <cell r="B1854" t="str">
            <v>Curva de 90º de pvc rígido para tubos de pvc rosqueável  2 pol</v>
          </cell>
          <cell r="C1854" t="str">
            <v>UN</v>
          </cell>
          <cell r="D1854">
            <v>13.9361</v>
          </cell>
        </row>
        <row r="1855">
          <cell r="A1855" t="str">
            <v>001.18.05360</v>
          </cell>
          <cell r="B1855" t="str">
            <v>Curva de 90º de pvc rígido para tubos de pvc rosqueável  1 1/2 pol</v>
          </cell>
          <cell r="C1855" t="str">
            <v>UN</v>
          </cell>
          <cell r="D1855">
            <v>8.0260999999999996</v>
          </cell>
        </row>
        <row r="1856">
          <cell r="A1856" t="str">
            <v>001.18.05380</v>
          </cell>
          <cell r="B1856" t="str">
            <v>Curva de 90º de pvc rígido para tubos  de pvc rosqueável  1 1/4 pol</v>
          </cell>
          <cell r="C1856" t="str">
            <v>UN</v>
          </cell>
          <cell r="D1856">
            <v>7.7361000000000004</v>
          </cell>
        </row>
        <row r="1857">
          <cell r="A1857" t="str">
            <v>001.18.05400</v>
          </cell>
          <cell r="B1857" t="str">
            <v>Curva de 90º de pvc rígido para tubos de pvc rosqueável  1 pol</v>
          </cell>
          <cell r="C1857" t="str">
            <v>UN</v>
          </cell>
          <cell r="D1857">
            <v>3.9426999999999999</v>
          </cell>
        </row>
        <row r="1858">
          <cell r="A1858" t="str">
            <v>001.18.05420</v>
          </cell>
          <cell r="B1858" t="str">
            <v>Curva de 90º de pvc rígido para tubos de pvc rosqueável  3/4 pol</v>
          </cell>
          <cell r="C1858" t="str">
            <v>UN</v>
          </cell>
          <cell r="D1858">
            <v>3.1227</v>
          </cell>
        </row>
        <row r="1859">
          <cell r="A1859" t="str">
            <v>001.18.05440</v>
          </cell>
          <cell r="B1859" t="str">
            <v>Curva de 90º de pvc rígido para tubos de pvc rosqueável  1/2pol</v>
          </cell>
          <cell r="C1859" t="str">
            <v>UN</v>
          </cell>
          <cell r="D1859">
            <v>2.7726999999999999</v>
          </cell>
        </row>
        <row r="1860">
          <cell r="A1860" t="str">
            <v>001.18.05460</v>
          </cell>
          <cell r="B1860" t="str">
            <v>Curva de 45º de pvc rígido para tubos de pvc rosqueável  2 1/2 pol</v>
          </cell>
          <cell r="C1860" t="str">
            <v>UN</v>
          </cell>
          <cell r="D1860">
            <v>9.6576000000000004</v>
          </cell>
        </row>
        <row r="1861">
          <cell r="A1861" t="str">
            <v>001.18.05480</v>
          </cell>
          <cell r="B1861" t="str">
            <v>Curva de 45º de pvc rígido para tubos de pvc rosqueável  2  pol</v>
          </cell>
          <cell r="C1861" t="str">
            <v>UN</v>
          </cell>
          <cell r="D1861">
            <v>7.3761000000000001</v>
          </cell>
        </row>
        <row r="1862">
          <cell r="A1862" t="str">
            <v>001.18.05500</v>
          </cell>
          <cell r="B1862" t="str">
            <v>Curva de 45º de pvc rígido para tubos de pvc rosqueável  1 1/2 pol</v>
          </cell>
          <cell r="C1862" t="str">
            <v>UN</v>
          </cell>
          <cell r="D1862">
            <v>5.0361000000000002</v>
          </cell>
        </row>
        <row r="1863">
          <cell r="A1863" t="str">
            <v>001.18.05520</v>
          </cell>
          <cell r="B1863" t="str">
            <v>Curva de 45º de pvc rígido para tubos de pvc rosqueável  1 1/4 pol</v>
          </cell>
          <cell r="C1863" t="str">
            <v>UN</v>
          </cell>
          <cell r="D1863">
            <v>4.7911000000000001</v>
          </cell>
        </row>
        <row r="1864">
          <cell r="A1864" t="str">
            <v>001.18.05540</v>
          </cell>
          <cell r="B1864" t="str">
            <v>Curva de 45º de pvc rígido para tubos de pvc rosqueável  1  pol</v>
          </cell>
          <cell r="C1864" t="str">
            <v>UN</v>
          </cell>
          <cell r="D1864">
            <v>3.0527000000000002</v>
          </cell>
        </row>
        <row r="1865">
          <cell r="A1865" t="str">
            <v>001.18.05560</v>
          </cell>
          <cell r="B1865" t="str">
            <v>Curva de 45º de pvc rígido para tubos de pvc rosqueável  3/4  pol</v>
          </cell>
          <cell r="C1865" t="str">
            <v>UN</v>
          </cell>
          <cell r="D1865">
            <v>2.6027</v>
          </cell>
        </row>
        <row r="1866">
          <cell r="A1866" t="str">
            <v>001.18.05580</v>
          </cell>
          <cell r="B1866" t="str">
            <v>Curva de 45º de pvc rígido para tubos de pvc rosqueável  1/2  pol</v>
          </cell>
          <cell r="C1866" t="str">
            <v>UN</v>
          </cell>
          <cell r="D1866">
            <v>2.3927</v>
          </cell>
        </row>
        <row r="1867">
          <cell r="A1867" t="str">
            <v>001.18.05600</v>
          </cell>
          <cell r="B1867" t="str">
            <v>Luva simples de pvc rígido para tubos de pvc rosqueável  4 pol</v>
          </cell>
          <cell r="C1867" t="str">
            <v>UN</v>
          </cell>
          <cell r="D1867">
            <v>11.7264</v>
          </cell>
        </row>
        <row r="1868">
          <cell r="A1868" t="str">
            <v>001.18.05620</v>
          </cell>
          <cell r="B1868" t="str">
            <v>Luva simples de pvc rígido para tubos de pvc rosqueável  3 pol</v>
          </cell>
          <cell r="C1868" t="str">
            <v>UN</v>
          </cell>
          <cell r="D1868">
            <v>9.7276000000000007</v>
          </cell>
        </row>
        <row r="1869">
          <cell r="A1869" t="str">
            <v>001.18.05640</v>
          </cell>
          <cell r="B1869" t="str">
            <v>Luva simples de pvc rígido para tubos de pvc rosqueável  2 1/2 pol</v>
          </cell>
          <cell r="C1869" t="str">
            <v>UN</v>
          </cell>
          <cell r="D1869">
            <v>9.4876000000000005</v>
          </cell>
        </row>
        <row r="1870">
          <cell r="A1870" t="str">
            <v>001.18.05660</v>
          </cell>
          <cell r="B1870" t="str">
            <v>Luva simples de pvc rígido para tubos de pvc rosqueável  2 pol</v>
          </cell>
          <cell r="C1870" t="str">
            <v>UN</v>
          </cell>
          <cell r="D1870">
            <v>7.8761000000000001</v>
          </cell>
        </row>
        <row r="1871">
          <cell r="A1871" t="str">
            <v>001.18.05680</v>
          </cell>
          <cell r="B1871" t="str">
            <v>Luva simples de pvc rígido para tubos de pvc rosqueável  1 1/2 pol</v>
          </cell>
          <cell r="C1871" t="str">
            <v>UN</v>
          </cell>
          <cell r="D1871">
            <v>4.8960999999999997</v>
          </cell>
        </row>
        <row r="1872">
          <cell r="A1872" t="str">
            <v>001.18.05700</v>
          </cell>
          <cell r="B1872" t="str">
            <v>Luva simples de pvc rígido para tubos de pvc rosqueável  1 1/4 pol</v>
          </cell>
          <cell r="C1872" t="str">
            <v>UN</v>
          </cell>
          <cell r="D1872">
            <v>4.7361000000000004</v>
          </cell>
        </row>
        <row r="1873">
          <cell r="A1873" t="str">
            <v>001.18.05720</v>
          </cell>
          <cell r="B1873" t="str">
            <v>Luva simples de pvc rígido para tubos de pvc rosqueável  1 pol</v>
          </cell>
          <cell r="C1873" t="str">
            <v>UN</v>
          </cell>
          <cell r="D1873">
            <v>2.7776999999999998</v>
          </cell>
        </row>
        <row r="1874">
          <cell r="A1874" t="str">
            <v>001.18.05740</v>
          </cell>
          <cell r="B1874" t="str">
            <v>Luva simples de pvc rígido para tubos de pvc rosqueável  3/4 pol</v>
          </cell>
          <cell r="C1874" t="str">
            <v>UN</v>
          </cell>
          <cell r="D1874">
            <v>2.4226999999999999</v>
          </cell>
        </row>
        <row r="1875">
          <cell r="A1875" t="str">
            <v>001.18.05760</v>
          </cell>
          <cell r="B1875" t="str">
            <v>Luva simples de pvc rígido para tubos de pvc rosqueável  1/2 pol</v>
          </cell>
          <cell r="C1875" t="str">
            <v>UN</v>
          </cell>
          <cell r="D1875">
            <v>2.2427000000000001</v>
          </cell>
        </row>
        <row r="1876">
          <cell r="A1876" t="str">
            <v>001.18.05780</v>
          </cell>
          <cell r="B1876" t="str">
            <v>Luva de redução pvc rígido para tubos de pvc rosqueável  1x3/4 pol</v>
          </cell>
          <cell r="C1876" t="str">
            <v>UN</v>
          </cell>
          <cell r="D1876">
            <v>3.0627</v>
          </cell>
        </row>
        <row r="1877">
          <cell r="A1877" t="str">
            <v>001.18.05800</v>
          </cell>
          <cell r="B1877" t="str">
            <v>Luva de redução pvc rígido para tubos de pvc rosqueável  3/4x1/2 pol</v>
          </cell>
          <cell r="C1877" t="str">
            <v>UN</v>
          </cell>
          <cell r="D1877">
            <v>2.7227000000000001</v>
          </cell>
        </row>
        <row r="1878">
          <cell r="A1878" t="str">
            <v>001.18.05820</v>
          </cell>
          <cell r="B1878" t="str">
            <v>Junção 45º de pvc rígido para tubos de pvc rosqueável  2 pol</v>
          </cell>
          <cell r="C1878" t="str">
            <v>UN</v>
          </cell>
          <cell r="D1878">
            <v>5.1460999999999997</v>
          </cell>
        </row>
        <row r="1879">
          <cell r="A1879" t="str">
            <v>001.18.05840</v>
          </cell>
          <cell r="B1879" t="str">
            <v>Niple duplo de pvc rígido para tubos de pvc rosqueável  2 pol</v>
          </cell>
          <cell r="C1879" t="str">
            <v>UN</v>
          </cell>
          <cell r="D1879">
            <v>7.1760999999999999</v>
          </cell>
        </row>
        <row r="1880">
          <cell r="A1880" t="str">
            <v>001.18.05860</v>
          </cell>
          <cell r="B1880" t="str">
            <v>Niple duplo de pvc rígido para tubos de pvc rosqueável  1 1/2 pol</v>
          </cell>
          <cell r="C1880" t="str">
            <v>UN</v>
          </cell>
          <cell r="D1880">
            <v>4.5960999999999999</v>
          </cell>
        </row>
        <row r="1881">
          <cell r="A1881" t="str">
            <v>001.18.05880</v>
          </cell>
          <cell r="B1881" t="str">
            <v>Niple duplo de pvc rígido para tubos de pvc rosqueável  1 1/4 pol</v>
          </cell>
          <cell r="C1881" t="str">
            <v>UN</v>
          </cell>
          <cell r="D1881">
            <v>4.5560999999999998</v>
          </cell>
        </row>
        <row r="1882">
          <cell r="A1882" t="str">
            <v>001.18.05900</v>
          </cell>
          <cell r="B1882" t="str">
            <v>Niple duplo de pvc rígido para tubos de pvc rosqueável  1  pol</v>
          </cell>
          <cell r="C1882" t="str">
            <v>UN</v>
          </cell>
          <cell r="D1882">
            <v>2.6227</v>
          </cell>
        </row>
        <row r="1883">
          <cell r="A1883" t="str">
            <v>001.18.05920</v>
          </cell>
          <cell r="B1883" t="str">
            <v>Niple duplo de pvc rígido para tubos de pvc rosqueável  3/4  pol</v>
          </cell>
          <cell r="C1883" t="str">
            <v>UN</v>
          </cell>
          <cell r="D1883">
            <v>2.2427000000000001</v>
          </cell>
        </row>
        <row r="1884">
          <cell r="A1884" t="str">
            <v>001.18.05940</v>
          </cell>
          <cell r="B1884" t="str">
            <v>Niple duplo de pvc rígido para tubos de pvc rosqueável  1/2  pol</v>
          </cell>
          <cell r="C1884" t="str">
            <v>UN</v>
          </cell>
          <cell r="D1884">
            <v>2.1326999999999998</v>
          </cell>
        </row>
        <row r="1885">
          <cell r="A1885" t="str">
            <v>001.18.05960</v>
          </cell>
          <cell r="B1885" t="str">
            <v>Niple duplo de pvc rígido para tubos de pvc rosqueável  3  pol</v>
          </cell>
          <cell r="C1885" t="str">
            <v>UN</v>
          </cell>
          <cell r="D1885">
            <v>16.312899999999999</v>
          </cell>
        </row>
        <row r="1886">
          <cell r="A1886" t="str">
            <v>001.18.05980</v>
          </cell>
          <cell r="B1886" t="str">
            <v>Adaptador com rosca e flange para caixa de água de pvc inclusive assentamento 2 pol</v>
          </cell>
          <cell r="C1886" t="str">
            <v>UN</v>
          </cell>
          <cell r="D1886">
            <v>10.8184</v>
          </cell>
        </row>
        <row r="1887">
          <cell r="A1887" t="str">
            <v>001.18.06000</v>
          </cell>
          <cell r="B1887" t="str">
            <v>Adaptador com rosca e flange para caixa de água de pvc inclusive assentamento 1 pol</v>
          </cell>
          <cell r="C1887" t="str">
            <v>UN</v>
          </cell>
          <cell r="D1887">
            <v>9.8644999999999996</v>
          </cell>
        </row>
        <row r="1888">
          <cell r="A1888" t="str">
            <v>001.18.06020</v>
          </cell>
          <cell r="B1888" t="str">
            <v>Adaptador com rosca e flange para caixa de água de pvc inclusive assentamento 3/4 pol</v>
          </cell>
          <cell r="C1888" t="str">
            <v>UN</v>
          </cell>
          <cell r="D1888">
            <v>8.0545000000000009</v>
          </cell>
        </row>
        <row r="1889">
          <cell r="A1889" t="str">
            <v>001.18.06040</v>
          </cell>
          <cell r="B1889" t="str">
            <v>Adaptador com rosca e flange para caixa de água de pvc inclusive assentamento 1/2 pol</v>
          </cell>
          <cell r="C1889" t="str">
            <v>UN</v>
          </cell>
          <cell r="D1889">
            <v>8.0545000000000009</v>
          </cell>
        </row>
        <row r="1890">
          <cell r="A1890" t="str">
            <v>001.18.06060</v>
          </cell>
          <cell r="B1890" t="str">
            <v>Adaptador com rosca e flange para caixa de água de pvc inclusive assentamento 3 pol</v>
          </cell>
          <cell r="C1890" t="str">
            <v>UN</v>
          </cell>
          <cell r="D1890">
            <v>57.702100000000002</v>
          </cell>
        </row>
        <row r="1891">
          <cell r="A1891" t="str">
            <v>001.18.06080</v>
          </cell>
          <cell r="B1891" t="str">
            <v>Tampão ou cap de pvc rígido para tubos de pvc rosqueável  3 pol</v>
          </cell>
          <cell r="C1891" t="str">
            <v>UN</v>
          </cell>
          <cell r="D1891">
            <v>7.8174000000000001</v>
          </cell>
        </row>
        <row r="1892">
          <cell r="A1892" t="str">
            <v>001.18.06100</v>
          </cell>
          <cell r="B1892" t="str">
            <v>Tampão ou cap de pvc rígido para tubos de pvc rosqueável  2.5 pol</v>
          </cell>
          <cell r="C1892" t="str">
            <v>UN</v>
          </cell>
          <cell r="D1892">
            <v>6.9273999999999996</v>
          </cell>
        </row>
        <row r="1893">
          <cell r="A1893" t="str">
            <v>001.18.06120</v>
          </cell>
          <cell r="B1893" t="str">
            <v>Tampão ou cap de pvc rígido para tubos de pvc rosqueável  2.00 pol</v>
          </cell>
          <cell r="C1893" t="str">
            <v>UN</v>
          </cell>
          <cell r="D1893">
            <v>5.8452999999999999</v>
          </cell>
        </row>
        <row r="1894">
          <cell r="A1894" t="str">
            <v>001.18.06140</v>
          </cell>
          <cell r="B1894" t="str">
            <v>Tampão ou cap de pvc rígido para tubos de pvc rosqueável  1 1/2 pol</v>
          </cell>
          <cell r="C1894" t="str">
            <v>UN</v>
          </cell>
          <cell r="D1894">
            <v>4.7953000000000001</v>
          </cell>
        </row>
        <row r="1895">
          <cell r="A1895" t="str">
            <v>001.18.06160</v>
          </cell>
          <cell r="B1895" t="str">
            <v>Tampão ou cap de pvc rígido para tubos de pvc rosqueável  1 1/4 pol</v>
          </cell>
          <cell r="C1895" t="str">
            <v>UN</v>
          </cell>
          <cell r="D1895">
            <v>3.9853000000000001</v>
          </cell>
        </row>
        <row r="1896">
          <cell r="A1896" t="str">
            <v>001.18.06180</v>
          </cell>
          <cell r="B1896" t="str">
            <v>Tampão ou cap de pvc rígido para tubos de pvc rosqueável  1 pol</v>
          </cell>
          <cell r="C1896" t="str">
            <v>UN</v>
          </cell>
          <cell r="D1896">
            <v>2.1837</v>
          </cell>
        </row>
        <row r="1897">
          <cell r="A1897" t="str">
            <v>001.18.06200</v>
          </cell>
          <cell r="B1897" t="str">
            <v>Tampão ou cap de pvc rígido para tubos de pvc rosqueável  3/4 pol</v>
          </cell>
          <cell r="C1897" t="str">
            <v>UN</v>
          </cell>
          <cell r="D1897">
            <v>1.6036999999999999</v>
          </cell>
        </row>
        <row r="1898">
          <cell r="A1898" t="str">
            <v>001.18.06220</v>
          </cell>
          <cell r="B1898" t="str">
            <v>Tampão ou cap de pvc rígido para tubos de pvc rosqueável  1/2 pol</v>
          </cell>
          <cell r="C1898" t="str">
            <v>UN</v>
          </cell>
          <cell r="D1898">
            <v>1.3436999999999999</v>
          </cell>
        </row>
        <row r="1899">
          <cell r="A1899" t="str">
            <v>001.18.06240</v>
          </cell>
          <cell r="B1899" t="str">
            <v>Flange sextavado com rosca e sem furos de pvc rígido para tubos de pvc rosqueável  4 pol</v>
          </cell>
          <cell r="C1899" t="str">
            <v>UN</v>
          </cell>
          <cell r="D1899">
            <v>37.497399999999999</v>
          </cell>
        </row>
        <row r="1900">
          <cell r="A1900" t="str">
            <v>001.18.06260</v>
          </cell>
          <cell r="B1900" t="str">
            <v>Flange sextavado com rosca e sem furos de pvc rígido para tubos de pvc rosqueável  3 pol</v>
          </cell>
          <cell r="C1900" t="str">
            <v>UN</v>
          </cell>
          <cell r="D1900">
            <v>20.3874</v>
          </cell>
        </row>
        <row r="1901">
          <cell r="A1901" t="str">
            <v>001.18.06280</v>
          </cell>
          <cell r="B1901" t="str">
            <v>Flange sextavado com rosca e sem furos de pvc rígido para tubos de pvc rosqueável  2 1/2 pol</v>
          </cell>
          <cell r="C1901" t="str">
            <v>UN</v>
          </cell>
          <cell r="D1901">
            <v>20.3674</v>
          </cell>
        </row>
        <row r="1902">
          <cell r="A1902" t="str">
            <v>001.18.06300</v>
          </cell>
          <cell r="B1902" t="str">
            <v>Flange sextavado com rosca e sem furos de pvc rígido para tubos de pvc rosqueável  2 pol</v>
          </cell>
          <cell r="C1902" t="str">
            <v>UN</v>
          </cell>
          <cell r="D1902">
            <v>4.0652999999999997</v>
          </cell>
        </row>
        <row r="1903">
          <cell r="A1903" t="str">
            <v>001.18.06320</v>
          </cell>
          <cell r="B1903" t="str">
            <v>Flange sextavado com rosca e sem furos de pvc rígido para tubos de pvc rosqueável  1 1/2 pol</v>
          </cell>
          <cell r="C1903" t="str">
            <v>UN</v>
          </cell>
          <cell r="D1903">
            <v>3.2953000000000001</v>
          </cell>
        </row>
        <row r="1904">
          <cell r="A1904" t="str">
            <v>001.18.06340</v>
          </cell>
          <cell r="B1904" t="str">
            <v>Flange sextavado com rosca e sem furos de pvc rígido para tubos de pvc rosqueável  1 1/4 pol</v>
          </cell>
          <cell r="C1904" t="str">
            <v>UN</v>
          </cell>
          <cell r="D1904">
            <v>2.6353</v>
          </cell>
        </row>
        <row r="1905">
          <cell r="A1905" t="str">
            <v>001.18.06360</v>
          </cell>
          <cell r="B1905" t="str">
            <v>Flange sextavado com rosca e sem furos de pvc rígido para tubos de pvc rosqueável  1 pol</v>
          </cell>
          <cell r="C1905" t="str">
            <v>UN</v>
          </cell>
          <cell r="D1905">
            <v>2.1937000000000002</v>
          </cell>
        </row>
        <row r="1906">
          <cell r="A1906" t="str">
            <v>001.18.06380</v>
          </cell>
          <cell r="B1906" t="str">
            <v>Flange sextavado com rosca e sem furos de pvc rígido para tubos de pvc rosqueável  3/4 pol</v>
          </cell>
          <cell r="C1906" t="str">
            <v>UN</v>
          </cell>
          <cell r="D1906">
            <v>1.9437</v>
          </cell>
        </row>
        <row r="1907">
          <cell r="A1907" t="str">
            <v>001.18.06400</v>
          </cell>
          <cell r="B1907" t="str">
            <v>Flange sextavado com rosca e sem furos de pvc rígido para tubos de pvc rosqueável  1/2 pol</v>
          </cell>
          <cell r="C1907" t="str">
            <v>UN</v>
          </cell>
          <cell r="D1907">
            <v>1.6287</v>
          </cell>
        </row>
        <row r="1908">
          <cell r="A1908" t="str">
            <v>001.18.06420</v>
          </cell>
          <cell r="B1908" t="str">
            <v>Plug ou bujão de 2"""""""", de pvc rígido, para tubos de pvc rosqueável</v>
          </cell>
          <cell r="C1908" t="str">
            <v>UN</v>
          </cell>
          <cell r="D1908">
            <v>3.6353</v>
          </cell>
        </row>
        <row r="1909">
          <cell r="A1909" t="str">
            <v>001.18.06440</v>
          </cell>
          <cell r="B1909" t="str">
            <v>Plug ou bujão de 1 1/2"""""""", de pvc rígido, para tubos de pvc rosqueável</v>
          </cell>
          <cell r="C1909" t="str">
            <v>UN</v>
          </cell>
          <cell r="D1909">
            <v>3.2252999999999998</v>
          </cell>
        </row>
        <row r="1910">
          <cell r="A1910" t="str">
            <v>001.18.06460</v>
          </cell>
          <cell r="B1910" t="str">
            <v>Plug ou bujão de 1 1/4"""""""", de pvc rígido, para tubos de pvc rosqueável</v>
          </cell>
          <cell r="C1910" t="str">
            <v>UN</v>
          </cell>
          <cell r="D1910">
            <v>2.2353000000000001</v>
          </cell>
        </row>
        <row r="1911">
          <cell r="A1911" t="str">
            <v>001.18.06480</v>
          </cell>
          <cell r="B1911" t="str">
            <v>Plug ou bujão de 1"""""""", de pvc rígido, para tubos de pvc rosqueável</v>
          </cell>
          <cell r="C1911" t="str">
            <v>UN</v>
          </cell>
          <cell r="D1911">
            <v>1.5037</v>
          </cell>
        </row>
        <row r="1912">
          <cell r="A1912" t="str">
            <v>001.18.06500</v>
          </cell>
          <cell r="B1912" t="str">
            <v>Plug ou bujão de 3/4"""""""", de pvc rígido, para tubos de pvc rosqueável</v>
          </cell>
          <cell r="C1912" t="str">
            <v>UN</v>
          </cell>
          <cell r="D1912">
            <v>1.2877000000000001</v>
          </cell>
        </row>
        <row r="1913">
          <cell r="A1913" t="str">
            <v>001.18.06520</v>
          </cell>
          <cell r="B1913" t="str">
            <v>Plug ou bujão de 1/2"""""""", de pvc rígido, para tubos de pvc rosqueável</v>
          </cell>
          <cell r="C1913" t="str">
            <v>UN</v>
          </cell>
          <cell r="D1913">
            <v>1.2037</v>
          </cell>
        </row>
        <row r="1914">
          <cell r="A1914" t="str">
            <v>001.18.06540</v>
          </cell>
          <cell r="B1914" t="str">
            <v>Joelho de 90º rosqueável com bucha de latão 1/2"""""""", de pvc rígido,</v>
          </cell>
          <cell r="C1914" t="str">
            <v>UN</v>
          </cell>
          <cell r="D1914">
            <v>3.7526999999999999</v>
          </cell>
        </row>
        <row r="1915">
          <cell r="A1915" t="str">
            <v>001.18.06560</v>
          </cell>
          <cell r="B1915" t="str">
            <v>Joelho de 90º rosqueável com bucha de latão 3/4"""""""", de pvc rígido,</v>
          </cell>
          <cell r="C1915" t="str">
            <v>UN</v>
          </cell>
          <cell r="D1915">
            <v>4.0427</v>
          </cell>
        </row>
        <row r="1916">
          <cell r="A1916" t="str">
            <v>001.18.06580</v>
          </cell>
          <cell r="B1916" t="str">
            <v>Joelho 90º redução rosqueável com bucha de latão 3/4"""""""" x 1/2"""""""", de  pvc rígido,</v>
          </cell>
          <cell r="C1916" t="str">
            <v>UN</v>
          </cell>
          <cell r="D1916">
            <v>4.2327000000000004</v>
          </cell>
        </row>
        <row r="1917">
          <cell r="A1917" t="str">
            <v>001.18.06600</v>
          </cell>
          <cell r="B1917" t="str">
            <v>Tee 90º rosqueável  1/2"""""""",com bucha de latão na boca central</v>
          </cell>
          <cell r="C1917" t="str">
            <v>UN</v>
          </cell>
          <cell r="D1917">
            <v>4.0449000000000002</v>
          </cell>
        </row>
        <row r="1918">
          <cell r="A1918" t="str">
            <v>001.18.06620</v>
          </cell>
          <cell r="B1918" t="str">
            <v>Tee 90º rosqueável 3/4"""""""", com bucha de latão na boca central</v>
          </cell>
          <cell r="C1918" t="str">
            <v>UN</v>
          </cell>
          <cell r="D1918">
            <v>4.8249000000000004</v>
          </cell>
        </row>
        <row r="1919">
          <cell r="A1919" t="str">
            <v>001.18.06640</v>
          </cell>
          <cell r="B1919" t="str">
            <v>Tee 90º redução rosqueável 3/4""""""""x1/2"""""""", com bucha de latão na boca central</v>
          </cell>
          <cell r="C1919" t="str">
            <v>UN</v>
          </cell>
          <cell r="D1919">
            <v>4.1649000000000003</v>
          </cell>
        </row>
        <row r="1920">
          <cell r="A1920" t="str">
            <v>001.18.06660</v>
          </cell>
          <cell r="B1920" t="str">
            <v>Tubo cpva, aquatherm - 22 mm - 3/4"""""""" em barras de 3.00 m</v>
          </cell>
          <cell r="C1920" t="str">
            <v>ML</v>
          </cell>
          <cell r="D1920">
            <v>8.8134999999999994</v>
          </cell>
        </row>
        <row r="1921">
          <cell r="A1921" t="str">
            <v>001.18.06680</v>
          </cell>
          <cell r="B1921" t="str">
            <v>Tubo cpva, aquatherm - 28 mm - 1"""""""" em barras de 3.00 m</v>
          </cell>
          <cell r="C1921" t="str">
            <v>ML</v>
          </cell>
          <cell r="D1921">
            <v>11.75</v>
          </cell>
        </row>
        <row r="1922">
          <cell r="A1922" t="str">
            <v>001.18.06700</v>
          </cell>
          <cell r="B1922" t="str">
            <v>Joelho de 90º, aquatherm - 22 mm 3/4""""""""</v>
          </cell>
          <cell r="C1922" t="str">
            <v>UN</v>
          </cell>
          <cell r="D1922">
            <v>3.6526999999999998</v>
          </cell>
        </row>
        <row r="1923">
          <cell r="A1923" t="str">
            <v>001.18.06720</v>
          </cell>
          <cell r="B1923" t="str">
            <v>Joelho de 90º, aquatherm - 28 mm 1""""""""</v>
          </cell>
          <cell r="C1923" t="str">
            <v>UN</v>
          </cell>
          <cell r="D1923">
            <v>5.7949000000000002</v>
          </cell>
        </row>
        <row r="1924">
          <cell r="A1924" t="str">
            <v>001.18.06740</v>
          </cell>
          <cell r="B1924" t="str">
            <v>Tee de 90º, aquatherm - 22 mm - 3/4 """"""""</v>
          </cell>
          <cell r="C1924" t="str">
            <v>UN</v>
          </cell>
          <cell r="D1924">
            <v>3.9249000000000001</v>
          </cell>
        </row>
        <row r="1925">
          <cell r="A1925" t="str">
            <v>001.18.06760</v>
          </cell>
          <cell r="B1925" t="str">
            <v>Tee de 90º, aquatherm 28 mm - 1""""""""</v>
          </cell>
          <cell r="C1925" t="str">
            <v>UN</v>
          </cell>
          <cell r="D1925">
            <v>5.7873999999999999</v>
          </cell>
        </row>
        <row r="1926">
          <cell r="A1926" t="str">
            <v>001.18.06780</v>
          </cell>
          <cell r="B1926" t="str">
            <v>Conector aquatherm - 28 mm - 1""""""""</v>
          </cell>
          <cell r="C1926" t="str">
            <v>UN</v>
          </cell>
          <cell r="D1926">
            <v>8.9191000000000003</v>
          </cell>
        </row>
        <row r="1927">
          <cell r="A1927" t="str">
            <v>001.18.06800</v>
          </cell>
          <cell r="B1927" t="str">
            <v>Fornecimento e instalação de mangueira marron de pvc para água de 3/4""""""""x2,5 mm de espessura</v>
          </cell>
          <cell r="C1927" t="str">
            <v>ML</v>
          </cell>
          <cell r="D1927">
            <v>1.1698</v>
          </cell>
        </row>
        <row r="1928">
          <cell r="A1928" t="str">
            <v>001.18.06820</v>
          </cell>
          <cell r="B1928" t="str">
            <v>Fornecimento e instalação de mangueira marron de pvc para água de  1""""""""x3,0 mm de espessura</v>
          </cell>
          <cell r="C1928" t="str">
            <v>ML</v>
          </cell>
          <cell r="D1928">
            <v>1.6268</v>
          </cell>
        </row>
        <row r="1929">
          <cell r="A1929" t="str">
            <v>001.18.06840</v>
          </cell>
          <cell r="B1929" t="str">
            <v>Fornecimento e instalação de joelho de polietileno - 3/4"""""""" para mangueira de polietileno ou pvc marron</v>
          </cell>
          <cell r="C1929" t="str">
            <v>UN</v>
          </cell>
          <cell r="D1929">
            <v>1.3188</v>
          </cell>
        </row>
        <row r="1930">
          <cell r="A1930" t="str">
            <v>001.18.06860</v>
          </cell>
          <cell r="B1930" t="str">
            <v>Fornecimento e instalação de joelho de polietileno  - 1"""""""" para mangueira de polietileno ou pvc marron</v>
          </cell>
          <cell r="C1930" t="str">
            <v>UN</v>
          </cell>
          <cell r="D1930">
            <v>1.7687999999999999</v>
          </cell>
        </row>
        <row r="1931">
          <cell r="A1931" t="str">
            <v>001.18.06880</v>
          </cell>
          <cell r="B1931" t="str">
            <v>Fornecimento e instalação de tee de polietileno - 3/4"""""""" para mangueira de polietileno ou pvc marron</v>
          </cell>
          <cell r="C1931" t="str">
            <v>UN</v>
          </cell>
          <cell r="D1931">
            <v>1.8736999999999999</v>
          </cell>
        </row>
        <row r="1932">
          <cell r="A1932" t="str">
            <v>001.18.06900</v>
          </cell>
          <cell r="B1932" t="str">
            <v>Fornecimento e instalação de tee de polietileno  1""""""""- para mangueira de polietileno ou pvc marron</v>
          </cell>
          <cell r="C1932" t="str">
            <v>UN</v>
          </cell>
          <cell r="D1932">
            <v>3.3237000000000001</v>
          </cell>
        </row>
        <row r="1933">
          <cell r="A1933" t="str">
            <v>001.18.06920</v>
          </cell>
          <cell r="B1933" t="str">
            <v>Fornecimento e instalação de uniao de polietileno - 3/4""""""""- para mangueira de polietileno ou pvc marron</v>
          </cell>
          <cell r="C1933" t="str">
            <v>UN</v>
          </cell>
          <cell r="D1933">
            <v>2.2353000000000001</v>
          </cell>
        </row>
        <row r="1934">
          <cell r="A1934" t="str">
            <v>001.18.06940</v>
          </cell>
          <cell r="B1934" t="str">
            <v>Fornecimento e instalação de união de polietileno  - 1""""""""-para mangueira de polietileno ou pvc marron</v>
          </cell>
          <cell r="C1934" t="str">
            <v>UN</v>
          </cell>
          <cell r="D1934">
            <v>2.6353</v>
          </cell>
        </row>
        <row r="1935">
          <cell r="A1935" t="str">
            <v>001.18.06960</v>
          </cell>
          <cell r="B1935" t="str">
            <v>Fornecimento e instalação de adaptador de polietileno  - 3/4""""""""- para mangueira de polietileno ou pvc marron</v>
          </cell>
          <cell r="C1935" t="str">
            <v>UN</v>
          </cell>
          <cell r="D1935">
            <v>2.0284</v>
          </cell>
        </row>
        <row r="1936">
          <cell r="A1936" t="str">
            <v>001.18.06980</v>
          </cell>
          <cell r="B1936" t="str">
            <v>Fornecimento e instalação de adaptador de polietileno  - 1""""""""- para mangueira de polietileno ou pvc marron</v>
          </cell>
          <cell r="C1936" t="str">
            <v>UN</v>
          </cell>
          <cell r="D1936">
            <v>2.2284000000000002</v>
          </cell>
        </row>
        <row r="1937">
          <cell r="A1937" t="str">
            <v>001.18.07000</v>
          </cell>
          <cell r="B1937" t="str">
            <v>Tubos de ferro galvanizado em barra de 6 m diâmetro 4 pol</v>
          </cell>
          <cell r="C1937" t="str">
            <v>ML</v>
          </cell>
          <cell r="D1937">
            <v>69.350800000000007</v>
          </cell>
        </row>
        <row r="1938">
          <cell r="A1938" t="str">
            <v>001.18.07020</v>
          </cell>
          <cell r="B1938" t="str">
            <v>Tubos de ferro galvanizado em barra de 6 m diâmetro 3 pol</v>
          </cell>
          <cell r="C1938" t="str">
            <v>ML</v>
          </cell>
          <cell r="D1938">
            <v>50.524799999999999</v>
          </cell>
        </row>
        <row r="1939">
          <cell r="A1939" t="str">
            <v>001.18.07040</v>
          </cell>
          <cell r="B1939" t="str">
            <v>Tubos de ferro galvanizado em barra de 6 m diâmetro 2.5 pol</v>
          </cell>
          <cell r="C1939" t="str">
            <v>ML</v>
          </cell>
          <cell r="D1939">
            <v>42.185099999999998</v>
          </cell>
        </row>
        <row r="1940">
          <cell r="A1940" t="str">
            <v>001.18.07060</v>
          </cell>
          <cell r="B1940" t="str">
            <v>Tubos de ferro galvanizado em barra de 6 m diâmetro 2 pol</v>
          </cell>
          <cell r="C1940" t="str">
            <v>ML</v>
          </cell>
          <cell r="D1940">
            <v>30.9436</v>
          </cell>
        </row>
        <row r="1941">
          <cell r="A1941" t="str">
            <v>001.18.07080</v>
          </cell>
          <cell r="B1941" t="str">
            <v>Tubos de ferro galvanizado em barra de 6 m diâmetro 1.5 pol</v>
          </cell>
          <cell r="C1941" t="str">
            <v>ML</v>
          </cell>
          <cell r="D1941">
            <v>25.4129</v>
          </cell>
        </row>
        <row r="1942">
          <cell r="A1942" t="str">
            <v>001.18.07100</v>
          </cell>
          <cell r="B1942" t="str">
            <v>Tubos de ferro galvanizado em barra de 6 m diâmetro 1 1/4 pol</v>
          </cell>
          <cell r="C1942" t="str">
            <v>ML</v>
          </cell>
          <cell r="D1942">
            <v>19.528700000000001</v>
          </cell>
        </row>
        <row r="1943">
          <cell r="A1943" t="str">
            <v>001.18.07120</v>
          </cell>
          <cell r="B1943" t="str">
            <v>Tubos de ferro galvanizado em barra de 6 m diâmetro 1 pol</v>
          </cell>
          <cell r="C1943" t="str">
            <v>ML</v>
          </cell>
          <cell r="D1943">
            <v>14.5716</v>
          </cell>
        </row>
        <row r="1944">
          <cell r="A1944" t="str">
            <v>001.18.07140</v>
          </cell>
          <cell r="B1944" t="str">
            <v>Tubos de ferro galvanizado em barra de 6 m diâmetro 3/4 pol</v>
          </cell>
          <cell r="C1944" t="str">
            <v>ML</v>
          </cell>
          <cell r="D1944">
            <v>10.8215</v>
          </cell>
        </row>
        <row r="1945">
          <cell r="A1945" t="str">
            <v>001.18.07160</v>
          </cell>
          <cell r="B1945" t="str">
            <v>Tubos de ferro galvanizado em barra de 6 m diâmetro 1/2 pol</v>
          </cell>
          <cell r="C1945" t="str">
            <v>ML</v>
          </cell>
          <cell r="D1945">
            <v>8.5815999999999999</v>
          </cell>
        </row>
        <row r="1946">
          <cell r="A1946" t="str">
            <v>001.18.07180</v>
          </cell>
          <cell r="B1946" t="str">
            <v>Cotovelo ou joelho de redução de ferro galvanizado 2.5x2 pol</v>
          </cell>
          <cell r="C1946" t="str">
            <v>UN</v>
          </cell>
          <cell r="D1946">
            <v>28.044499999999999</v>
          </cell>
        </row>
        <row r="1947">
          <cell r="A1947" t="str">
            <v>001.18.07200</v>
          </cell>
          <cell r="B1947" t="str">
            <v>Cotovelo ou joelho de redução de ferro galvanizado 2x1.5 pol</v>
          </cell>
          <cell r="C1947" t="str">
            <v>UN</v>
          </cell>
          <cell r="D1947">
            <v>15.0829</v>
          </cell>
        </row>
        <row r="1948">
          <cell r="A1948" t="str">
            <v>001.18.07220</v>
          </cell>
          <cell r="B1948" t="str">
            <v>Cotovelo ou joelho de redução de ferro galvanizado 1.5x1 1/4 pol</v>
          </cell>
          <cell r="C1948" t="str">
            <v>UN</v>
          </cell>
          <cell r="D1948">
            <v>10.882899999999999</v>
          </cell>
        </row>
        <row r="1949">
          <cell r="A1949" t="str">
            <v>001.18.07240</v>
          </cell>
          <cell r="B1949" t="str">
            <v>Cotovelo ou joelho de redução de ferro galvanizado 1.5x1 pol</v>
          </cell>
          <cell r="C1949" t="str">
            <v>UN</v>
          </cell>
          <cell r="D1949">
            <v>10.882899999999999</v>
          </cell>
        </row>
        <row r="1950">
          <cell r="A1950" t="str">
            <v>001.18.07260</v>
          </cell>
          <cell r="B1950" t="str">
            <v>Cotovelo ou joelho de redução de ferro galvanizado 1.5x3/4 pol</v>
          </cell>
          <cell r="C1950" t="str">
            <v>UN</v>
          </cell>
          <cell r="D1950">
            <v>10.882899999999999</v>
          </cell>
        </row>
        <row r="1951">
          <cell r="A1951" t="str">
            <v>001.18.07280</v>
          </cell>
          <cell r="B1951" t="str">
            <v>Cotovelo ou joelho de redução de ferro galvanizado 1 1/4x1 pol</v>
          </cell>
          <cell r="C1951" t="str">
            <v>UN</v>
          </cell>
          <cell r="D1951">
            <v>8.8828999999999994</v>
          </cell>
        </row>
        <row r="1952">
          <cell r="A1952" t="str">
            <v>001.18.07300</v>
          </cell>
          <cell r="B1952" t="str">
            <v>Cotovelo ou joelho de redução de ferro galvanizado 1 1/4x3/4 pol</v>
          </cell>
          <cell r="C1952" t="str">
            <v>UN</v>
          </cell>
          <cell r="D1952">
            <v>8.8828999999999994</v>
          </cell>
        </row>
        <row r="1953">
          <cell r="A1953" t="str">
            <v>001.18.07320</v>
          </cell>
          <cell r="B1953" t="str">
            <v>Cotovelo ou joelho de redução de ferro galvanizado 1x3/4 pol</v>
          </cell>
          <cell r="C1953" t="str">
            <v>UN</v>
          </cell>
          <cell r="D1953">
            <v>5.4474</v>
          </cell>
        </row>
        <row r="1954">
          <cell r="A1954" t="str">
            <v>001.18.07340</v>
          </cell>
          <cell r="B1954" t="str">
            <v>Cotovelo ou joelho de redução de ferro galvanizado 1x1/2 pol</v>
          </cell>
          <cell r="C1954" t="str">
            <v>UN</v>
          </cell>
          <cell r="D1954">
            <v>5.4474</v>
          </cell>
        </row>
        <row r="1955">
          <cell r="A1955" t="str">
            <v>001.18.07360</v>
          </cell>
          <cell r="B1955" t="str">
            <v>Cotovelo ou joelho de redução de ferro galvanizado 3/4x1/2 pol</v>
          </cell>
          <cell r="C1955" t="str">
            <v>UN</v>
          </cell>
          <cell r="D1955">
            <v>4.0974000000000004</v>
          </cell>
        </row>
        <row r="1956">
          <cell r="A1956" t="str">
            <v>001.18.07380</v>
          </cell>
          <cell r="B1956" t="str">
            <v>Bucha de redução de ferro galvanizado 4x3 pol</v>
          </cell>
          <cell r="C1956" t="str">
            <v>UN</v>
          </cell>
          <cell r="D1956">
            <v>19.618400000000001</v>
          </cell>
        </row>
        <row r="1957">
          <cell r="A1957" t="str">
            <v>001.18.07400</v>
          </cell>
          <cell r="B1957" t="str">
            <v>Bucha de redução de ferro galvanizado 4x2.5 pol</v>
          </cell>
          <cell r="C1957" t="str">
            <v>UN</v>
          </cell>
          <cell r="D1957">
            <v>22.788399999999999</v>
          </cell>
        </row>
        <row r="1958">
          <cell r="A1958" t="str">
            <v>001.18.07420</v>
          </cell>
          <cell r="B1958" t="str">
            <v>Bucha de redução de ferro galvanizado 4x2 pol</v>
          </cell>
          <cell r="C1958" t="str">
            <v>UN</v>
          </cell>
          <cell r="D1958">
            <v>22.788399999999999</v>
          </cell>
        </row>
        <row r="1959">
          <cell r="A1959" t="str">
            <v>001.18.07440</v>
          </cell>
          <cell r="B1959" t="str">
            <v>Bucha de redução de ferro galvanizado 3x2 1/2 pol</v>
          </cell>
          <cell r="C1959" t="str">
            <v>UN</v>
          </cell>
          <cell r="D1959">
            <v>15.294499999999999</v>
          </cell>
        </row>
        <row r="1960">
          <cell r="A1960" t="str">
            <v>001.18.07460</v>
          </cell>
          <cell r="B1960" t="str">
            <v>Bucha de redução de ferro galvanizado 3x2 pol</v>
          </cell>
          <cell r="C1960" t="str">
            <v>UN</v>
          </cell>
          <cell r="D1960">
            <v>13.9945</v>
          </cell>
        </row>
        <row r="1961">
          <cell r="A1961" t="str">
            <v>001.18.07480</v>
          </cell>
          <cell r="B1961" t="str">
            <v>Bucha de redução de ferro galvanizado 3x1 1/2 pol</v>
          </cell>
          <cell r="C1961" t="str">
            <v>UN</v>
          </cell>
          <cell r="D1961">
            <v>13.9945</v>
          </cell>
        </row>
        <row r="1962">
          <cell r="A1962" t="str">
            <v>001.18.07500</v>
          </cell>
          <cell r="B1962" t="str">
            <v>Bucha de redução de ferro galvanizado 2 1/2x2 pol</v>
          </cell>
          <cell r="C1962" t="str">
            <v>UN</v>
          </cell>
          <cell r="D1962">
            <v>13.5945</v>
          </cell>
        </row>
        <row r="1963">
          <cell r="A1963" t="str">
            <v>001.18.07520</v>
          </cell>
          <cell r="B1963" t="str">
            <v>Bucha de redução de ferro galvanizado 2 1/2x1.5 pol</v>
          </cell>
          <cell r="C1963" t="str">
            <v>UN</v>
          </cell>
          <cell r="D1963">
            <v>12.5945</v>
          </cell>
        </row>
        <row r="1964">
          <cell r="A1964" t="str">
            <v>001.18.07540</v>
          </cell>
          <cell r="B1964" t="str">
            <v>Bucha de redução de ferro galvanizado 2 1/2x1 1/4 pol</v>
          </cell>
          <cell r="C1964" t="str">
            <v>UN</v>
          </cell>
          <cell r="D1964">
            <v>12.5945</v>
          </cell>
        </row>
        <row r="1965">
          <cell r="A1965" t="str">
            <v>001.18.07560</v>
          </cell>
          <cell r="B1965" t="str">
            <v>Bucha de redução de ferro galvanizado 2x1.5 pol</v>
          </cell>
          <cell r="C1965" t="str">
            <v>UN</v>
          </cell>
          <cell r="D1965">
            <v>9.0829000000000004</v>
          </cell>
        </row>
        <row r="1966">
          <cell r="A1966" t="str">
            <v>001.18.07580</v>
          </cell>
          <cell r="B1966" t="str">
            <v>Bucha de redução de ferro galvanizado 2x1 1/4 pol</v>
          </cell>
          <cell r="C1966" t="str">
            <v>UN</v>
          </cell>
          <cell r="D1966">
            <v>9.0829000000000004</v>
          </cell>
        </row>
        <row r="1967">
          <cell r="A1967" t="str">
            <v>001.18.07600</v>
          </cell>
          <cell r="B1967" t="str">
            <v>Bucha de redução de ferro galvanizado 2x1 pol</v>
          </cell>
          <cell r="C1967" t="str">
            <v>UN</v>
          </cell>
          <cell r="D1967">
            <v>9.3828999999999994</v>
          </cell>
        </row>
        <row r="1968">
          <cell r="A1968" t="str">
            <v>001.18.07620</v>
          </cell>
          <cell r="B1968" t="str">
            <v>Bucha de redução de ferro galvanizado 2x3/4 pol</v>
          </cell>
          <cell r="C1968" t="str">
            <v>UN</v>
          </cell>
          <cell r="D1968">
            <v>9.3828999999999994</v>
          </cell>
        </row>
        <row r="1969">
          <cell r="A1969" t="str">
            <v>001.18.07640</v>
          </cell>
          <cell r="B1969" t="str">
            <v>Bucha de redução de ferro galvanizado 1 1/2x1 1/4 pol</v>
          </cell>
          <cell r="C1969" t="str">
            <v>UN</v>
          </cell>
          <cell r="D1969">
            <v>8.4829000000000008</v>
          </cell>
        </row>
        <row r="1970">
          <cell r="A1970" t="str">
            <v>001.18.07660</v>
          </cell>
          <cell r="B1970" t="str">
            <v>Bucha de redução de ferro galvanizado 1 1/2x1 pol</v>
          </cell>
          <cell r="C1970" t="str">
            <v>UN</v>
          </cell>
          <cell r="D1970">
            <v>8.2828999999999997</v>
          </cell>
        </row>
        <row r="1971">
          <cell r="A1971" t="str">
            <v>001.18.07680</v>
          </cell>
          <cell r="B1971" t="str">
            <v>Bucha de redução de ferro galvanizado 1 1/2x3/4 pol</v>
          </cell>
          <cell r="C1971" t="str">
            <v>UN</v>
          </cell>
          <cell r="D1971">
            <v>8.0829000000000004</v>
          </cell>
        </row>
        <row r="1972">
          <cell r="A1972" t="str">
            <v>001.18.07700</v>
          </cell>
          <cell r="B1972" t="str">
            <v>Bucha de redução de ferro galvanizado1 1/4x1 pol</v>
          </cell>
          <cell r="C1972" t="str">
            <v>UN</v>
          </cell>
          <cell r="D1972">
            <v>7.3829000000000002</v>
          </cell>
        </row>
        <row r="1973">
          <cell r="A1973" t="str">
            <v>001.18.07720</v>
          </cell>
          <cell r="B1973" t="str">
            <v>Bucha de redução de ferro galvanizado 1 1/4x3/4 pol</v>
          </cell>
          <cell r="C1973" t="str">
            <v>UN</v>
          </cell>
          <cell r="D1973">
            <v>6.7328999999999999</v>
          </cell>
        </row>
        <row r="1974">
          <cell r="A1974" t="str">
            <v>001.18.07740</v>
          </cell>
          <cell r="B1974" t="str">
            <v>Bucha de redução de ferro galvanizado 1 1/4x1/2 pol</v>
          </cell>
          <cell r="C1974" t="str">
            <v>UN</v>
          </cell>
          <cell r="D1974">
            <v>7.1829000000000001</v>
          </cell>
        </row>
        <row r="1975">
          <cell r="A1975" t="str">
            <v>001.18.07760</v>
          </cell>
          <cell r="B1975" t="str">
            <v>Bucha de redução de ferro galvanizado 1x3/4 pol</v>
          </cell>
          <cell r="C1975" t="str">
            <v>UN</v>
          </cell>
          <cell r="D1975">
            <v>4.1474000000000002</v>
          </cell>
        </row>
        <row r="1976">
          <cell r="A1976" t="str">
            <v>001.18.07780</v>
          </cell>
          <cell r="B1976" t="str">
            <v>Bucha de redução de ferro galvanizado 1x1/2 pol</v>
          </cell>
          <cell r="C1976" t="str">
            <v>UN</v>
          </cell>
          <cell r="D1976">
            <v>4.4973999999999998</v>
          </cell>
        </row>
        <row r="1977">
          <cell r="A1977" t="str">
            <v>001.18.07800</v>
          </cell>
          <cell r="B1977" t="str">
            <v>Bucha de redução de ferro galvanizado 3/4x1/2 pol</v>
          </cell>
          <cell r="C1977" t="str">
            <v>UN</v>
          </cell>
          <cell r="D1977">
            <v>3.4973999999999998</v>
          </cell>
        </row>
        <row r="1978">
          <cell r="A1978" t="str">
            <v>001.18.07820</v>
          </cell>
          <cell r="B1978" t="str">
            <v>Luva de redução de ferro galvanizado 4x3 pol</v>
          </cell>
          <cell r="C1978" t="str">
            <v>UN</v>
          </cell>
          <cell r="D1978">
            <v>33.0884</v>
          </cell>
        </row>
        <row r="1979">
          <cell r="A1979" t="str">
            <v>001.18.07840</v>
          </cell>
          <cell r="B1979" t="str">
            <v>Luva de redução de ferro galvanizado 4x2.5 pol</v>
          </cell>
          <cell r="C1979" t="str">
            <v>UN</v>
          </cell>
          <cell r="D1979">
            <v>24.808399999999999</v>
          </cell>
        </row>
        <row r="1980">
          <cell r="A1980" t="str">
            <v>001.18.07860</v>
          </cell>
          <cell r="B1980" t="str">
            <v>Luva de redução de ferro galvanizado 4x2 pol</v>
          </cell>
          <cell r="C1980" t="str">
            <v>UN</v>
          </cell>
          <cell r="D1980">
            <v>33.0884</v>
          </cell>
        </row>
        <row r="1981">
          <cell r="A1981" t="str">
            <v>001.18.07880</v>
          </cell>
          <cell r="B1981" t="str">
            <v>Luva de reduçao de ferro galvanizado 3x2 1/2 pol</v>
          </cell>
          <cell r="C1981" t="str">
            <v>UN</v>
          </cell>
          <cell r="D1981">
            <v>23.294499999999999</v>
          </cell>
        </row>
        <row r="1982">
          <cell r="A1982" t="str">
            <v>001.18.07900</v>
          </cell>
          <cell r="B1982" t="str">
            <v>Luva de redução de ferro galvanizado 3x2 pol</v>
          </cell>
          <cell r="C1982" t="str">
            <v>UN</v>
          </cell>
          <cell r="D1982">
            <v>23.294499999999999</v>
          </cell>
        </row>
        <row r="1983">
          <cell r="A1983" t="str">
            <v>001.18.07920</v>
          </cell>
          <cell r="B1983" t="str">
            <v>Luva de redução de ferro galvanizado 3x1 1/2 pol</v>
          </cell>
          <cell r="C1983" t="str">
            <v>UN</v>
          </cell>
          <cell r="D1983">
            <v>23.294499999999999</v>
          </cell>
        </row>
        <row r="1984">
          <cell r="A1984" t="str">
            <v>001.18.07940</v>
          </cell>
          <cell r="B1984" t="str">
            <v>Luva de redução de ferro galvanizado 2 1/2x2 pol</v>
          </cell>
          <cell r="C1984" t="str">
            <v>UN</v>
          </cell>
          <cell r="D1984">
            <v>13.394500000000001</v>
          </cell>
        </row>
        <row r="1985">
          <cell r="A1985" t="str">
            <v>001.18.07960</v>
          </cell>
          <cell r="B1985" t="str">
            <v>Luva de redução de ferro galvanizado 2 1/2x1 1/2 pol</v>
          </cell>
          <cell r="C1985" t="str">
            <v>UN</v>
          </cell>
          <cell r="D1985">
            <v>13.394500000000001</v>
          </cell>
        </row>
        <row r="1986">
          <cell r="A1986" t="str">
            <v>001.18.07980</v>
          </cell>
          <cell r="B1986" t="str">
            <v>Luva de reduçao de ferro galvanizado 2.5x1 1/4 pol</v>
          </cell>
          <cell r="C1986" t="str">
            <v>UN</v>
          </cell>
          <cell r="D1986">
            <v>13.394500000000001</v>
          </cell>
        </row>
        <row r="1987">
          <cell r="A1987" t="str">
            <v>001.18.08000</v>
          </cell>
          <cell r="B1987" t="str">
            <v>Luva de redução de ferro galvanizado 2x1 1/2 pol</v>
          </cell>
          <cell r="C1987" t="str">
            <v>UN</v>
          </cell>
          <cell r="D1987">
            <v>12.882899999999999</v>
          </cell>
        </row>
        <row r="1988">
          <cell r="A1988" t="str">
            <v>001.18.08020</v>
          </cell>
          <cell r="B1988" t="str">
            <v>Luva de redução de ferro galvanizado 2x1 1/4 pol</v>
          </cell>
          <cell r="C1988" t="str">
            <v>UN</v>
          </cell>
          <cell r="D1988">
            <v>12.882899999999999</v>
          </cell>
        </row>
        <row r="1989">
          <cell r="A1989" t="str">
            <v>001.18.08040</v>
          </cell>
          <cell r="B1989" t="str">
            <v>Luva de redução de ferro galvanizado 2x1 pol</v>
          </cell>
          <cell r="C1989" t="str">
            <v>UN</v>
          </cell>
          <cell r="D1989">
            <v>12.882899999999999</v>
          </cell>
        </row>
        <row r="1990">
          <cell r="A1990" t="str">
            <v>001.18.08060</v>
          </cell>
          <cell r="B1990" t="str">
            <v>Luva de redução de ferro galvanizado 1 1/2x1 pol</v>
          </cell>
          <cell r="C1990" t="str">
            <v>UN</v>
          </cell>
          <cell r="D1990">
            <v>9.0829000000000004</v>
          </cell>
        </row>
        <row r="1991">
          <cell r="A1991" t="str">
            <v>001.18.08080</v>
          </cell>
          <cell r="B1991" t="str">
            <v>Luva de redução de ferro galvanizado 1 1/2x3/4 pol</v>
          </cell>
          <cell r="C1991" t="str">
            <v>UN</v>
          </cell>
          <cell r="D1991">
            <v>8.2828999999999997</v>
          </cell>
        </row>
        <row r="1992">
          <cell r="A1992" t="str">
            <v>001.18.08100</v>
          </cell>
          <cell r="B1992" t="str">
            <v>Luva de redução de ferro galvanizado 1 1/4x1 pol</v>
          </cell>
          <cell r="C1992" t="str">
            <v>UN</v>
          </cell>
          <cell r="D1992">
            <v>8.2828999999999997</v>
          </cell>
        </row>
        <row r="1993">
          <cell r="A1993" t="str">
            <v>001.18.08120</v>
          </cell>
          <cell r="B1993" t="str">
            <v>Luva de redução de ferro galvanizado 1 1/4x3/4 pol</v>
          </cell>
          <cell r="C1993" t="str">
            <v>UN</v>
          </cell>
          <cell r="D1993">
            <v>8.2828999999999997</v>
          </cell>
        </row>
        <row r="1994">
          <cell r="A1994" t="str">
            <v>001.18.08140</v>
          </cell>
          <cell r="B1994" t="str">
            <v>Luva de redução de ferro galvanizado 1 1/4x1/2 pol</v>
          </cell>
          <cell r="C1994" t="str">
            <v>UN</v>
          </cell>
          <cell r="D1994">
            <v>8.2828999999999997</v>
          </cell>
        </row>
        <row r="1995">
          <cell r="A1995" t="str">
            <v>001.18.08160</v>
          </cell>
          <cell r="B1995" t="str">
            <v>Luva de redução de ferro galvanizado 1x3/4 pol</v>
          </cell>
          <cell r="C1995" t="str">
            <v>UN</v>
          </cell>
          <cell r="D1995">
            <v>5.3474000000000004</v>
          </cell>
        </row>
        <row r="1996">
          <cell r="A1996" t="str">
            <v>001.18.08180</v>
          </cell>
          <cell r="B1996" t="str">
            <v>Luva de redução de ferro galvanizado 1x1/2 pol</v>
          </cell>
          <cell r="C1996" t="str">
            <v>UN</v>
          </cell>
          <cell r="D1996">
            <v>4.9474</v>
          </cell>
        </row>
        <row r="1997">
          <cell r="A1997" t="str">
            <v>001.18.08200</v>
          </cell>
          <cell r="B1997" t="str">
            <v>Luva de redução de ferro galvanizado 3/4x1/2 pol</v>
          </cell>
          <cell r="C1997" t="str">
            <v>UN</v>
          </cell>
          <cell r="D1997">
            <v>4.1474000000000002</v>
          </cell>
        </row>
        <row r="1998">
          <cell r="A1998" t="str">
            <v>001.18.08220</v>
          </cell>
          <cell r="B1998" t="str">
            <v>Cotovelo ou joelho de ferro galvanizado 4 pol</v>
          </cell>
          <cell r="C1998" t="str">
            <v>UN</v>
          </cell>
          <cell r="D1998">
            <v>74.938400000000001</v>
          </cell>
        </row>
        <row r="1999">
          <cell r="A1999" t="str">
            <v>001.18.08240</v>
          </cell>
          <cell r="B1999" t="str">
            <v>Cotovelo ou joelho de ferro galvanizado 3 pol</v>
          </cell>
          <cell r="C1999" t="str">
            <v>UN</v>
          </cell>
          <cell r="D1999">
            <v>22.714500000000001</v>
          </cell>
        </row>
        <row r="2000">
          <cell r="A2000" t="str">
            <v>001.18.08260</v>
          </cell>
          <cell r="B2000" t="str">
            <v>Cotovelo ou joelho de ferro galvanizado 2 1/2 pol</v>
          </cell>
          <cell r="C2000" t="str">
            <v>UN</v>
          </cell>
          <cell r="D2000">
            <v>31.044499999999999</v>
          </cell>
        </row>
        <row r="2001">
          <cell r="A2001" t="str">
            <v>001.18.08280</v>
          </cell>
          <cell r="B2001" t="str">
            <v>Cotovelo ou joelho de ferro galvanizado 2 pol</v>
          </cell>
          <cell r="C2001" t="str">
            <v>UN</v>
          </cell>
          <cell r="D2001">
            <v>15.0829</v>
          </cell>
        </row>
        <row r="2002">
          <cell r="A2002" t="str">
            <v>001.18.08300</v>
          </cell>
          <cell r="B2002" t="str">
            <v>Cotovelo ou joelho de ferro galvanizado 1 1/2 pol</v>
          </cell>
          <cell r="C2002" t="str">
            <v>UN</v>
          </cell>
          <cell r="D2002">
            <v>10.882899999999999</v>
          </cell>
        </row>
        <row r="2003">
          <cell r="A2003" t="str">
            <v>001.18.08320</v>
          </cell>
          <cell r="B2003" t="str">
            <v>Cotovelo ou joelho de ferro galvanizado 1 1/4 pol</v>
          </cell>
          <cell r="C2003" t="str">
            <v>UN</v>
          </cell>
          <cell r="D2003">
            <v>8.8828999999999994</v>
          </cell>
        </row>
        <row r="2004">
          <cell r="A2004" t="str">
            <v>001.18.08340</v>
          </cell>
          <cell r="B2004" t="str">
            <v>Cotovelo ou joelho de ferro galvanizado 1 pol</v>
          </cell>
          <cell r="C2004" t="str">
            <v>UN</v>
          </cell>
          <cell r="D2004">
            <v>5.4474</v>
          </cell>
        </row>
        <row r="2005">
          <cell r="A2005" t="str">
            <v>001.18.08360</v>
          </cell>
          <cell r="B2005" t="str">
            <v>Cotovelo ou joelho de ferro galvanizado 3/4 pol</v>
          </cell>
          <cell r="C2005" t="str">
            <v>UN</v>
          </cell>
          <cell r="D2005">
            <v>3.9474</v>
          </cell>
        </row>
        <row r="2006">
          <cell r="A2006" t="str">
            <v>001.18.08380</v>
          </cell>
          <cell r="B2006" t="str">
            <v>Cotovelo ou joelho de ferro galvanizado 1/2 pol</v>
          </cell>
          <cell r="C2006" t="str">
            <v>UN</v>
          </cell>
          <cell r="D2006">
            <v>9.6892999999999994</v>
          </cell>
        </row>
        <row r="2007">
          <cell r="A2007" t="str">
            <v>001.18.08400</v>
          </cell>
          <cell r="B2007" t="str">
            <v>Tee ferro galvanizado 6 pol</v>
          </cell>
          <cell r="C2007" t="str">
            <v>UN</v>
          </cell>
          <cell r="D2007">
            <v>43.689300000000003</v>
          </cell>
        </row>
        <row r="2008">
          <cell r="A2008" t="str">
            <v>001.18.08420</v>
          </cell>
          <cell r="B2008" t="str">
            <v>Tee ferro galvanizado 4 pol</v>
          </cell>
          <cell r="C2008" t="str">
            <v>UN</v>
          </cell>
          <cell r="D2008">
            <v>56.042099999999998</v>
          </cell>
        </row>
        <row r="2009">
          <cell r="A2009" t="str">
            <v>001.18.08440</v>
          </cell>
          <cell r="B2009" t="str">
            <v>Tee ferro galvanizado 3 pol</v>
          </cell>
          <cell r="C2009" t="str">
            <v>UN</v>
          </cell>
          <cell r="D2009">
            <v>40.106400000000001</v>
          </cell>
        </row>
        <row r="2010">
          <cell r="A2010" t="str">
            <v>001.18.08460</v>
          </cell>
          <cell r="B2010" t="str">
            <v>Tee ferro galvanizado 2 1/2 pol</v>
          </cell>
          <cell r="C2010" t="str">
            <v>UN</v>
          </cell>
          <cell r="D2010">
            <v>31.106400000000001</v>
          </cell>
        </row>
        <row r="2011">
          <cell r="A2011" t="str">
            <v>001.18.08480</v>
          </cell>
          <cell r="B2011" t="str">
            <v>Tee ferro galvanizado 2 pol</v>
          </cell>
          <cell r="C2011" t="str">
            <v>UN</v>
          </cell>
          <cell r="D2011">
            <v>18.394500000000001</v>
          </cell>
        </row>
        <row r="2012">
          <cell r="A2012" t="str">
            <v>001.18.08500</v>
          </cell>
          <cell r="B2012" t="str">
            <v>Tee ferro galvanizado 1 1/2 pol</v>
          </cell>
          <cell r="C2012" t="str">
            <v>UN</v>
          </cell>
          <cell r="D2012">
            <v>12.644500000000001</v>
          </cell>
        </row>
        <row r="2013">
          <cell r="A2013" t="str">
            <v>001.18.08520</v>
          </cell>
          <cell r="B2013" t="str">
            <v>Tee ferro galvanizado 1 1/4 pol</v>
          </cell>
          <cell r="C2013" t="str">
            <v>UN</v>
          </cell>
          <cell r="D2013">
            <v>11.4945</v>
          </cell>
        </row>
        <row r="2014">
          <cell r="A2014" t="str">
            <v>001.18.08540</v>
          </cell>
          <cell r="B2014" t="str">
            <v>Tee ferro galvanizado 1 pol</v>
          </cell>
          <cell r="C2014" t="str">
            <v>UN</v>
          </cell>
          <cell r="D2014">
            <v>7.3091999999999997</v>
          </cell>
        </row>
        <row r="2015">
          <cell r="A2015" t="str">
            <v>001.18.08560</v>
          </cell>
          <cell r="B2015" t="str">
            <v>Tee ferro galvanizado 3/4 pol</v>
          </cell>
          <cell r="C2015" t="str">
            <v>UN</v>
          </cell>
          <cell r="D2015">
            <v>5.2591999999999999</v>
          </cell>
        </row>
        <row r="2016">
          <cell r="A2016" t="str">
            <v>001.18.08580</v>
          </cell>
          <cell r="B2016" t="str">
            <v>Tee ferro galvanizado 1/2 pol</v>
          </cell>
          <cell r="C2016" t="str">
            <v>UN</v>
          </cell>
          <cell r="D2016">
            <v>3.8992</v>
          </cell>
        </row>
        <row r="2017">
          <cell r="A2017" t="str">
            <v>001.18.08600</v>
          </cell>
          <cell r="B2017" t="str">
            <v>Tee de redução ferro galvanizado 4x3 pol</v>
          </cell>
          <cell r="C2017" t="str">
            <v>UN</v>
          </cell>
          <cell r="D2017">
            <v>91.642099999999999</v>
          </cell>
        </row>
        <row r="2018">
          <cell r="A2018" t="str">
            <v>001.18.08620</v>
          </cell>
          <cell r="B2018" t="str">
            <v>Tee de redução ferro galvanizado 4x2 pol</v>
          </cell>
          <cell r="C2018" t="str">
            <v>UN</v>
          </cell>
          <cell r="D2018">
            <v>91.642099999999999</v>
          </cell>
        </row>
        <row r="2019">
          <cell r="A2019" t="str">
            <v>001.18.08640</v>
          </cell>
          <cell r="B2019" t="str">
            <v>Tee de redução ferro galvanizado 3x2.5 pol</v>
          </cell>
          <cell r="C2019" t="str">
            <v>UN</v>
          </cell>
          <cell r="D2019">
            <v>49.606400000000001</v>
          </cell>
        </row>
        <row r="2020">
          <cell r="A2020" t="str">
            <v>001.18.08660</v>
          </cell>
          <cell r="B2020" t="str">
            <v>Tee de redução ferro galvanizado 3x2 pol</v>
          </cell>
          <cell r="C2020" t="str">
            <v>UN</v>
          </cell>
          <cell r="D2020">
            <v>32.006399999999999</v>
          </cell>
        </row>
        <row r="2021">
          <cell r="A2021" t="str">
            <v>001.18.08680</v>
          </cell>
          <cell r="B2021" t="str">
            <v>Tee de redução ferro galvanizado 3x1.5 pol</v>
          </cell>
          <cell r="C2021" t="str">
            <v>UN</v>
          </cell>
          <cell r="D2021">
            <v>32.006399999999999</v>
          </cell>
        </row>
        <row r="2022">
          <cell r="A2022" t="str">
            <v>001.18.08700</v>
          </cell>
          <cell r="B2022" t="str">
            <v>Tee de redução ferro galvanizado 2.5x2 pol</v>
          </cell>
          <cell r="C2022" t="str">
            <v>UN</v>
          </cell>
          <cell r="D2022">
            <v>39.046399999999998</v>
          </cell>
        </row>
        <row r="2023">
          <cell r="A2023" t="str">
            <v>001.18.08720</v>
          </cell>
          <cell r="B2023" t="str">
            <v>Tee de redução ferro galvanizado 2.5x1.5 pol</v>
          </cell>
          <cell r="C2023" t="str">
            <v>UN</v>
          </cell>
          <cell r="D2023">
            <v>15.5564</v>
          </cell>
        </row>
        <row r="2024">
          <cell r="A2024" t="str">
            <v>001.18.08740</v>
          </cell>
          <cell r="B2024" t="str">
            <v>Tee de redução ferro galvanizado 2.5x1 1/4 pol</v>
          </cell>
          <cell r="C2024" t="str">
            <v>UN</v>
          </cell>
          <cell r="D2024">
            <v>27.106400000000001</v>
          </cell>
        </row>
        <row r="2025">
          <cell r="A2025" t="str">
            <v>001.18.08760</v>
          </cell>
          <cell r="B2025" t="str">
            <v>Tee de redução ferro galvanizado 2x1.5 pol</v>
          </cell>
          <cell r="C2025" t="str">
            <v>UN</v>
          </cell>
          <cell r="D2025">
            <v>15.044499999999999</v>
          </cell>
        </row>
        <row r="2026">
          <cell r="A2026" t="str">
            <v>001.18.08780</v>
          </cell>
          <cell r="B2026" t="str">
            <v>Tee de redução ferro galvanizado 2x1 1/4 pol</v>
          </cell>
          <cell r="C2026" t="str">
            <v>UN</v>
          </cell>
          <cell r="D2026">
            <v>18.044499999999999</v>
          </cell>
        </row>
        <row r="2027">
          <cell r="A2027" t="str">
            <v>001.18.08800</v>
          </cell>
          <cell r="B2027" t="str">
            <v>Tee de redução ferro galvanizado 2x1 pol</v>
          </cell>
          <cell r="C2027" t="str">
            <v>UN</v>
          </cell>
          <cell r="D2027">
            <v>14.5945</v>
          </cell>
        </row>
        <row r="2028">
          <cell r="A2028" t="str">
            <v>001.18.08820</v>
          </cell>
          <cell r="B2028" t="str">
            <v>Tee de redução ferro galvanizado 1.5x1 1/4 pol</v>
          </cell>
          <cell r="C2028" t="str">
            <v>UN</v>
          </cell>
          <cell r="D2028">
            <v>10.6645</v>
          </cell>
        </row>
        <row r="2029">
          <cell r="A2029" t="str">
            <v>001.18.08840</v>
          </cell>
          <cell r="B2029" t="str">
            <v>Tee de redução ferro galvanizado 1.5x1 pol</v>
          </cell>
          <cell r="C2029" t="str">
            <v>UN</v>
          </cell>
          <cell r="D2029">
            <v>14.9145</v>
          </cell>
        </row>
        <row r="2030">
          <cell r="A2030" t="str">
            <v>001.18.08860</v>
          </cell>
          <cell r="B2030" t="str">
            <v>Tee de redução ferro galvanizado 1.5x3/4 pol</v>
          </cell>
          <cell r="C2030" t="str">
            <v>UN</v>
          </cell>
          <cell r="D2030">
            <v>11.384499999999999</v>
          </cell>
        </row>
        <row r="2031">
          <cell r="A2031" t="str">
            <v>001.18.08880</v>
          </cell>
          <cell r="B2031" t="str">
            <v>Tee de redução ferro galvanizado 1 1/4x1 pol</v>
          </cell>
          <cell r="C2031" t="str">
            <v>UN</v>
          </cell>
          <cell r="D2031">
            <v>10.294499999999999</v>
          </cell>
        </row>
        <row r="2032">
          <cell r="A2032" t="str">
            <v>001.18.08900</v>
          </cell>
          <cell r="B2032" t="str">
            <v>Tee de redução ferro galvanizado 1 1/4x3/4 pol</v>
          </cell>
          <cell r="C2032" t="str">
            <v>UN</v>
          </cell>
          <cell r="D2032">
            <v>10.294499999999999</v>
          </cell>
        </row>
        <row r="2033">
          <cell r="A2033" t="str">
            <v>001.18.08920</v>
          </cell>
          <cell r="B2033" t="str">
            <v>Tee de redução ferro galvanizado 1 1/4x1/2 pol</v>
          </cell>
          <cell r="C2033" t="str">
            <v>UN</v>
          </cell>
          <cell r="D2033">
            <v>9.3945000000000007</v>
          </cell>
        </row>
        <row r="2034">
          <cell r="A2034" t="str">
            <v>001.18.08940</v>
          </cell>
          <cell r="B2034" t="str">
            <v>Tee de redução ferro galvanizado 1x3/4 pol</v>
          </cell>
          <cell r="C2034" t="str">
            <v>UN</v>
          </cell>
          <cell r="D2034">
            <v>5.5991999999999997</v>
          </cell>
        </row>
        <row r="2035">
          <cell r="A2035" t="str">
            <v>001.18.08960</v>
          </cell>
          <cell r="B2035" t="str">
            <v>Tee de redução ferro galvanizado 1x1/2 pol</v>
          </cell>
          <cell r="C2035" t="str">
            <v>UN</v>
          </cell>
          <cell r="D2035">
            <v>8.3491999999999997</v>
          </cell>
        </row>
        <row r="2036">
          <cell r="A2036" t="str">
            <v>001.18.08980</v>
          </cell>
          <cell r="B2036" t="str">
            <v>Tee fe redução ferro galvanizado 3/4x1/2 pol</v>
          </cell>
          <cell r="C2036" t="str">
            <v>UN</v>
          </cell>
          <cell r="D2036">
            <v>4.1992000000000003</v>
          </cell>
        </row>
        <row r="2037">
          <cell r="A2037" t="str">
            <v>001.18.09000</v>
          </cell>
          <cell r="B2037" t="str">
            <v>Luva simples ferro galvanizado 4 pol</v>
          </cell>
          <cell r="C2037" t="str">
            <v>UN</v>
          </cell>
          <cell r="D2037">
            <v>35.068399999999997</v>
          </cell>
        </row>
        <row r="2038">
          <cell r="A2038" t="str">
            <v>001.18.09020</v>
          </cell>
          <cell r="B2038" t="str">
            <v>Luva simples ferro galvanizado 3 pol</v>
          </cell>
          <cell r="C2038" t="str">
            <v>UN</v>
          </cell>
          <cell r="D2038">
            <v>26.994499999999999</v>
          </cell>
        </row>
        <row r="2039">
          <cell r="A2039" t="str">
            <v>001.18.09040</v>
          </cell>
          <cell r="B2039" t="str">
            <v>Luva simples ferro galvanizado 2 1/2 pol</v>
          </cell>
          <cell r="C2039" t="str">
            <v>UN</v>
          </cell>
          <cell r="D2039">
            <v>19.5945</v>
          </cell>
        </row>
        <row r="2040">
          <cell r="A2040" t="str">
            <v>001.18.09060</v>
          </cell>
          <cell r="B2040" t="str">
            <v>Luva simples ferro galvanizado 2 pol</v>
          </cell>
          <cell r="C2040" t="str">
            <v>UN</v>
          </cell>
          <cell r="D2040">
            <v>11.6829</v>
          </cell>
        </row>
        <row r="2041">
          <cell r="A2041" t="str">
            <v>001.18.09080</v>
          </cell>
          <cell r="B2041" t="str">
            <v>Luva simples ferro galvanizado 1 1/2 pol</v>
          </cell>
          <cell r="C2041" t="str">
            <v>UN</v>
          </cell>
          <cell r="D2041">
            <v>9.0829000000000004</v>
          </cell>
        </row>
        <row r="2042">
          <cell r="A2042" t="str">
            <v>001.18.09100</v>
          </cell>
          <cell r="B2042" t="str">
            <v>Luva simples ferro galvanizado 1 1/4 pol</v>
          </cell>
          <cell r="C2042" t="str">
            <v>UN</v>
          </cell>
          <cell r="D2042">
            <v>7.5328999999999997</v>
          </cell>
        </row>
        <row r="2043">
          <cell r="A2043" t="str">
            <v>001.18.09120</v>
          </cell>
          <cell r="B2043" t="str">
            <v>Luva simples ferro galvanizado 1 pol</v>
          </cell>
          <cell r="C2043" t="str">
            <v>UN</v>
          </cell>
          <cell r="D2043">
            <v>5.1974</v>
          </cell>
        </row>
        <row r="2044">
          <cell r="A2044" t="str">
            <v>001.18.09140</v>
          </cell>
          <cell r="B2044" t="str">
            <v>Luva simples ferro galvanizado 3/4 pol</v>
          </cell>
          <cell r="C2044" t="str">
            <v>UN</v>
          </cell>
          <cell r="D2044">
            <v>3.9973999999999998</v>
          </cell>
        </row>
        <row r="2045">
          <cell r="A2045" t="str">
            <v>001.18.09160</v>
          </cell>
          <cell r="B2045" t="str">
            <v>Luva simples ferro galvanizado 1/2 pol</v>
          </cell>
          <cell r="C2045" t="str">
            <v>UN</v>
          </cell>
          <cell r="D2045">
            <v>3.2974000000000001</v>
          </cell>
        </row>
        <row r="2046">
          <cell r="A2046" t="str">
            <v>001.18.09180</v>
          </cell>
          <cell r="B2046" t="str">
            <v>União assento plano ferro galvanizado 4 pol</v>
          </cell>
          <cell r="C2046" t="str">
            <v>UN</v>
          </cell>
          <cell r="D2046">
            <v>58.642099999999999</v>
          </cell>
        </row>
        <row r="2047">
          <cell r="A2047" t="str">
            <v>001.18.09200</v>
          </cell>
          <cell r="B2047" t="str">
            <v>União assento plano ferro galvanizado 3 pol</v>
          </cell>
          <cell r="C2047" t="str">
            <v>UN</v>
          </cell>
          <cell r="D2047">
            <v>47.106400000000001</v>
          </cell>
        </row>
        <row r="2048">
          <cell r="A2048" t="str">
            <v>001.18.09220</v>
          </cell>
          <cell r="B2048" t="str">
            <v>União assento plano ferro galvanizado 2 1/2 pol</v>
          </cell>
          <cell r="C2048" t="str">
            <v>UN</v>
          </cell>
          <cell r="D2048">
            <v>38.556399999999996</v>
          </cell>
        </row>
        <row r="2049">
          <cell r="A2049" t="str">
            <v>001.18.09240</v>
          </cell>
          <cell r="B2049" t="str">
            <v>União assento plano ferro galvanizado 2 pol</v>
          </cell>
          <cell r="C2049" t="str">
            <v>UN</v>
          </cell>
          <cell r="D2049">
            <v>27.5945</v>
          </cell>
        </row>
        <row r="2050">
          <cell r="A2050" t="str">
            <v>001.18.09260</v>
          </cell>
          <cell r="B2050" t="str">
            <v>União assento plano ferro galvanizado 1 1/2 pol</v>
          </cell>
          <cell r="C2050" t="str">
            <v>UN</v>
          </cell>
          <cell r="D2050">
            <v>19.994499999999999</v>
          </cell>
        </row>
        <row r="2051">
          <cell r="A2051" t="str">
            <v>001.18.09280</v>
          </cell>
          <cell r="B2051" t="str">
            <v>União assento plano ferro galvanizado 1 1/4 pol</v>
          </cell>
          <cell r="C2051" t="str">
            <v>UN</v>
          </cell>
          <cell r="D2051">
            <v>16.994499999999999</v>
          </cell>
        </row>
        <row r="2052">
          <cell r="A2052" t="str">
            <v>001.18.09300</v>
          </cell>
          <cell r="B2052" t="str">
            <v>União assento plano ferro galvanizado 1 pol</v>
          </cell>
          <cell r="C2052" t="str">
            <v>UN</v>
          </cell>
          <cell r="D2052">
            <v>11.059200000000001</v>
          </cell>
        </row>
        <row r="2053">
          <cell r="A2053" t="str">
            <v>001.18.09320</v>
          </cell>
          <cell r="B2053" t="str">
            <v>União assento plano ferro galvanizado 3/4 pol</v>
          </cell>
          <cell r="C2053" t="str">
            <v>UN</v>
          </cell>
          <cell r="D2053">
            <v>10.459199999999999</v>
          </cell>
        </row>
        <row r="2054">
          <cell r="A2054" t="str">
            <v>001.18.09340</v>
          </cell>
          <cell r="B2054" t="str">
            <v>União assento plano ferro galvanizado 1/2 pol</v>
          </cell>
          <cell r="C2054" t="str">
            <v>UN</v>
          </cell>
          <cell r="D2054">
            <v>8.0592000000000006</v>
          </cell>
        </row>
        <row r="2055">
          <cell r="A2055" t="str">
            <v>001.18.09360</v>
          </cell>
          <cell r="B2055" t="str">
            <v>Flange c/ sextavado ferro galvanizado 4 pol</v>
          </cell>
          <cell r="C2055" t="str">
            <v>UN</v>
          </cell>
          <cell r="D2055">
            <v>44.688400000000001</v>
          </cell>
        </row>
        <row r="2056">
          <cell r="A2056" t="str">
            <v>001.18.09380</v>
          </cell>
          <cell r="B2056" t="str">
            <v>Flange c/ sextavado ferro galvanizado 3 pol</v>
          </cell>
          <cell r="C2056" t="str">
            <v>UN</v>
          </cell>
          <cell r="D2056">
            <v>35.024500000000003</v>
          </cell>
        </row>
        <row r="2057">
          <cell r="A2057" t="str">
            <v>001.18.09400</v>
          </cell>
          <cell r="B2057" t="str">
            <v>Flange c/ sextavado ferro galvanizado 2 1/2 pol</v>
          </cell>
          <cell r="C2057" t="str">
            <v>UN</v>
          </cell>
          <cell r="D2057">
            <v>24.564499999999999</v>
          </cell>
        </row>
        <row r="2058">
          <cell r="A2058" t="str">
            <v>001.18.09420</v>
          </cell>
          <cell r="B2058" t="str">
            <v>Flange c/ sextavado ferro galvanizado 2 pol</v>
          </cell>
          <cell r="C2058" t="str">
            <v>UN</v>
          </cell>
          <cell r="D2058">
            <v>18.032900000000001</v>
          </cell>
        </row>
        <row r="2059">
          <cell r="A2059" t="str">
            <v>001.18.09440</v>
          </cell>
          <cell r="B2059" t="str">
            <v>Flange c/ sextavado ferro galvanizado 1 1/2 pol</v>
          </cell>
          <cell r="C2059" t="str">
            <v>UN</v>
          </cell>
          <cell r="D2059">
            <v>8.5328999999999997</v>
          </cell>
        </row>
        <row r="2060">
          <cell r="A2060" t="str">
            <v>001.18.09460</v>
          </cell>
          <cell r="B2060" t="str">
            <v>Flange c/ sextavado ferro galvanizado 1 1/4 pol</v>
          </cell>
          <cell r="C2060" t="str">
            <v>UN</v>
          </cell>
          <cell r="D2060">
            <v>7.7828999999999997</v>
          </cell>
        </row>
        <row r="2061">
          <cell r="A2061" t="str">
            <v>001.18.09480</v>
          </cell>
          <cell r="B2061" t="str">
            <v>Flange c/ sextavado ferro galvanizado 1 pol</v>
          </cell>
          <cell r="C2061" t="str">
            <v>UN</v>
          </cell>
          <cell r="D2061">
            <v>5.8474000000000004</v>
          </cell>
        </row>
        <row r="2062">
          <cell r="A2062" t="str">
            <v>001.18.09500</v>
          </cell>
          <cell r="B2062" t="str">
            <v>Flange c/ sextavado ferro galvanizado 3/4 pol</v>
          </cell>
          <cell r="C2062" t="str">
            <v>UN</v>
          </cell>
          <cell r="D2062">
            <v>7.1773999999999996</v>
          </cell>
        </row>
        <row r="2063">
          <cell r="A2063" t="str">
            <v>001.18.09520</v>
          </cell>
          <cell r="B2063" t="str">
            <v>Flange c/ sextavado ferro galvanizado 1/2 pol</v>
          </cell>
          <cell r="C2063" t="str">
            <v>UN</v>
          </cell>
          <cell r="D2063">
            <v>6.2173999999999996</v>
          </cell>
        </row>
        <row r="2064">
          <cell r="A2064" t="str">
            <v>001.18.09540</v>
          </cell>
          <cell r="B2064" t="str">
            <v>Niple duplo ferro galvanizado 4 pol</v>
          </cell>
          <cell r="C2064" t="str">
            <v>UN</v>
          </cell>
          <cell r="D2064">
            <v>36.618400000000001</v>
          </cell>
        </row>
        <row r="2065">
          <cell r="A2065" t="str">
            <v>001.18.09560</v>
          </cell>
          <cell r="B2065" t="str">
            <v>Niple duplo ferro galvanizado 3 pol</v>
          </cell>
          <cell r="C2065" t="str">
            <v>UN</v>
          </cell>
          <cell r="D2065">
            <v>20.394500000000001</v>
          </cell>
        </row>
        <row r="2066">
          <cell r="A2066" t="str">
            <v>001.18.09580</v>
          </cell>
          <cell r="B2066" t="str">
            <v>Niple duplo ferro galvanizado 2 1/2 pol</v>
          </cell>
          <cell r="C2066" t="str">
            <v>UN</v>
          </cell>
          <cell r="D2066">
            <v>15.044499999999999</v>
          </cell>
        </row>
        <row r="2067">
          <cell r="A2067" t="str">
            <v>001.18.09600</v>
          </cell>
          <cell r="B2067" t="str">
            <v>Niple duplo ferro galvanizado 2 pol</v>
          </cell>
          <cell r="C2067" t="str">
            <v>UN</v>
          </cell>
          <cell r="D2067">
            <v>12.1829</v>
          </cell>
        </row>
        <row r="2068">
          <cell r="A2068" t="str">
            <v>001.18.09620</v>
          </cell>
          <cell r="B2068" t="str">
            <v>Niple duplo ferro galvanizado 1 1/2 pol</v>
          </cell>
          <cell r="C2068" t="str">
            <v>UN</v>
          </cell>
          <cell r="D2068">
            <v>7.5328999999999997</v>
          </cell>
        </row>
        <row r="2069">
          <cell r="A2069" t="str">
            <v>001.18.09640</v>
          </cell>
          <cell r="B2069" t="str">
            <v>Niple duplo ferro galvanizado 1 1/4 pol</v>
          </cell>
          <cell r="C2069" t="str">
            <v>UN</v>
          </cell>
          <cell r="D2069">
            <v>7.0829000000000004</v>
          </cell>
        </row>
        <row r="2070">
          <cell r="A2070" t="str">
            <v>001.18.09660</v>
          </cell>
          <cell r="B2070" t="str">
            <v>Niple duplo ferro galvanizado 1 pol</v>
          </cell>
          <cell r="C2070" t="str">
            <v>UN</v>
          </cell>
          <cell r="D2070">
            <v>4.6474000000000002</v>
          </cell>
        </row>
        <row r="2071">
          <cell r="A2071" t="str">
            <v>001.18.09680</v>
          </cell>
          <cell r="B2071" t="str">
            <v>Niple duplo ferro galvanizado 3/4 pol</v>
          </cell>
          <cell r="C2071" t="str">
            <v>UN</v>
          </cell>
          <cell r="D2071">
            <v>3.5973999999999999</v>
          </cell>
        </row>
        <row r="2072">
          <cell r="A2072" t="str">
            <v>001.18.09700</v>
          </cell>
          <cell r="B2072" t="str">
            <v>Niple duplo ferro galvanizado 1/2 pol</v>
          </cell>
          <cell r="C2072" t="str">
            <v>UN</v>
          </cell>
          <cell r="D2072">
            <v>3.1474000000000002</v>
          </cell>
        </row>
        <row r="2073">
          <cell r="A2073" t="str">
            <v>001.18.09720</v>
          </cell>
          <cell r="B2073" t="str">
            <v>Plug ou bujão ferro galvanizado 4 pol</v>
          </cell>
          <cell r="C2073" t="str">
            <v>UN</v>
          </cell>
          <cell r="D2073">
            <v>35.594499999999996</v>
          </cell>
        </row>
        <row r="2074">
          <cell r="A2074" t="str">
            <v>001.18.09740</v>
          </cell>
          <cell r="B2074" t="str">
            <v>Tampão ou cap ferro galvanizado 4 pol</v>
          </cell>
          <cell r="C2074" t="str">
            <v>UN</v>
          </cell>
          <cell r="D2074">
            <v>23.994499999999999</v>
          </cell>
        </row>
        <row r="2075">
          <cell r="A2075" t="str">
            <v>001.18.09760</v>
          </cell>
          <cell r="B2075" t="str">
            <v>Plug ou bujão ferro galvanizado 3 pol</v>
          </cell>
          <cell r="C2075" t="str">
            <v>UN</v>
          </cell>
          <cell r="D2075">
            <v>19.371099999999998</v>
          </cell>
        </row>
        <row r="2076">
          <cell r="A2076" t="str">
            <v>001.18.09780</v>
          </cell>
          <cell r="B2076" t="str">
            <v>Tampão ou cap ferro galvanizado 3 pol</v>
          </cell>
          <cell r="C2076" t="str">
            <v>UN</v>
          </cell>
          <cell r="D2076">
            <v>16.771100000000001</v>
          </cell>
        </row>
        <row r="2077">
          <cell r="A2077" t="str">
            <v>001.18.09800</v>
          </cell>
          <cell r="B2077" t="str">
            <v>Plug ou bujão ferro galvanizado 2 1/2 pol</v>
          </cell>
          <cell r="C2077" t="str">
            <v>UN</v>
          </cell>
          <cell r="D2077">
            <v>15.021100000000001</v>
          </cell>
        </row>
        <row r="2078">
          <cell r="A2078" t="str">
            <v>001.18.09820</v>
          </cell>
          <cell r="B2078" t="str">
            <v>Plug ou bujão ferro galvanizado 2 pol</v>
          </cell>
          <cell r="C2078" t="str">
            <v>UN</v>
          </cell>
          <cell r="D2078">
            <v>6.6592000000000002</v>
          </cell>
        </row>
        <row r="2079">
          <cell r="A2079" t="str">
            <v>001.18.09840</v>
          </cell>
          <cell r="B2079" t="str">
            <v>Plug ou bujão ferro galvanizado 1 1/2 pol</v>
          </cell>
          <cell r="C2079" t="str">
            <v>UN</v>
          </cell>
          <cell r="D2079">
            <v>5.1592000000000002</v>
          </cell>
        </row>
        <row r="2080">
          <cell r="A2080" t="str">
            <v>001.18.09860</v>
          </cell>
          <cell r="B2080" t="str">
            <v>Plug ou bujão ferro galvanizado 1 1/4 pol</v>
          </cell>
          <cell r="C2080" t="str">
            <v>UN</v>
          </cell>
          <cell r="D2080">
            <v>4.2591999999999999</v>
          </cell>
        </row>
        <row r="2081">
          <cell r="A2081" t="str">
            <v>001.18.09880</v>
          </cell>
          <cell r="B2081" t="str">
            <v>Plug ou bujão ferro galvanizado 1 pol</v>
          </cell>
          <cell r="C2081" t="str">
            <v>UN</v>
          </cell>
          <cell r="D2081">
            <v>2.9352999999999998</v>
          </cell>
        </row>
        <row r="2082">
          <cell r="A2082" t="str">
            <v>001.18.09900</v>
          </cell>
          <cell r="B2082" t="str">
            <v>Plug ou bujão ferro galvanizado 3/4 pol</v>
          </cell>
          <cell r="C2082" t="str">
            <v>UN</v>
          </cell>
          <cell r="D2082">
            <v>2.9853000000000001</v>
          </cell>
        </row>
        <row r="2083">
          <cell r="A2083" t="str">
            <v>001.18.09920</v>
          </cell>
          <cell r="B2083" t="str">
            <v>Plug ou bujão ferro galvanizado 1/2 pol</v>
          </cell>
          <cell r="C2083" t="str">
            <v>UN</v>
          </cell>
          <cell r="D2083">
            <v>2.1353</v>
          </cell>
        </row>
        <row r="2084">
          <cell r="A2084" t="str">
            <v>001.18.09940</v>
          </cell>
          <cell r="B2084" t="str">
            <v>Tampão ou cap ferro galvanizado 2 1/2 pol</v>
          </cell>
          <cell r="C2084" t="str">
            <v>UN</v>
          </cell>
          <cell r="D2084">
            <v>10.171099999999999</v>
          </cell>
        </row>
        <row r="2085">
          <cell r="A2085" t="str">
            <v>001.18.09960</v>
          </cell>
          <cell r="B2085" t="str">
            <v>Tampão ou cap ferro galvanizado 2 pol</v>
          </cell>
          <cell r="C2085" t="str">
            <v>UN</v>
          </cell>
          <cell r="D2085">
            <v>7.7092000000000001</v>
          </cell>
        </row>
        <row r="2086">
          <cell r="A2086" t="str">
            <v>001.18.09980</v>
          </cell>
          <cell r="B2086" t="str">
            <v>Tampão ou cap ferro galvanizado 1 1/2 pol</v>
          </cell>
          <cell r="C2086" t="str">
            <v>UN</v>
          </cell>
          <cell r="D2086">
            <v>6.1592000000000002</v>
          </cell>
        </row>
        <row r="2087">
          <cell r="A2087" t="str">
            <v>001.18.10000</v>
          </cell>
          <cell r="B2087" t="str">
            <v>Tampão ou cap ferro galvanizado 1 1/4 pol</v>
          </cell>
          <cell r="C2087" t="str">
            <v>UN</v>
          </cell>
          <cell r="D2087">
            <v>6.2092000000000001</v>
          </cell>
        </row>
        <row r="2088">
          <cell r="A2088" t="str">
            <v>001.18.10020</v>
          </cell>
          <cell r="B2088" t="str">
            <v>Tampão ou cap ferro galvanizado 1 pol</v>
          </cell>
          <cell r="C2088" t="str">
            <v>UN</v>
          </cell>
          <cell r="D2088">
            <v>3.7353000000000001</v>
          </cell>
        </row>
        <row r="2089">
          <cell r="A2089" t="str">
            <v>001.18.10040</v>
          </cell>
          <cell r="B2089" t="str">
            <v>Tampão ou cap ferro galvanizado 3/4 pol</v>
          </cell>
          <cell r="C2089" t="str">
            <v>UN</v>
          </cell>
          <cell r="D2089">
            <v>2.8653</v>
          </cell>
        </row>
        <row r="2090">
          <cell r="A2090" t="str">
            <v>001.18.10060</v>
          </cell>
          <cell r="B2090" t="str">
            <v>Tampão ou cap ferro galvanizado 1/2 pol</v>
          </cell>
          <cell r="C2090" t="str">
            <v>UN</v>
          </cell>
          <cell r="D2090">
            <v>2.6353</v>
          </cell>
        </row>
        <row r="2091">
          <cell r="A2091" t="str">
            <v>001.18.10080</v>
          </cell>
          <cell r="B2091" t="str">
            <v>Registro de gaveta em acabamento bruto (amarelo) s/ canopla n.1502 4 pol</v>
          </cell>
          <cell r="C2091" t="str">
            <v>UN</v>
          </cell>
          <cell r="D2091">
            <v>266.48160000000001</v>
          </cell>
        </row>
        <row r="2092">
          <cell r="A2092" t="str">
            <v>001.18.10100</v>
          </cell>
          <cell r="B2092" t="str">
            <v>Registro de gaveta em acabamento bruto (amarelo) s/ canopla n.1502 3 pol</v>
          </cell>
          <cell r="C2092" t="str">
            <v>UN</v>
          </cell>
          <cell r="D2092">
            <v>160.52789999999999</v>
          </cell>
        </row>
        <row r="2093">
          <cell r="A2093" t="str">
            <v>001.18.10120</v>
          </cell>
          <cell r="B2093" t="str">
            <v>Registro de gaveta em acabamento bruto (amarelo) s/ canopla n.1502 2 1/2 pol</v>
          </cell>
          <cell r="C2093" t="str">
            <v>UN</v>
          </cell>
          <cell r="D2093">
            <v>144.79750000000001</v>
          </cell>
        </row>
        <row r="2094">
          <cell r="A2094" t="str">
            <v>001.18.10140</v>
          </cell>
          <cell r="B2094" t="str">
            <v>Registro de gaveta em acabamento bruto (amarelo) s/ canopla n.1502 2 pol</v>
          </cell>
          <cell r="C2094" t="str">
            <v>UN</v>
          </cell>
          <cell r="D2094">
            <v>50.472099999999998</v>
          </cell>
        </row>
        <row r="2095">
          <cell r="A2095" t="str">
            <v>001.18.10160</v>
          </cell>
          <cell r="B2095" t="str">
            <v>Registro de gaveta em acabamento bruto (amarelo) s/ canopla n.1502 1 1/2 pol</v>
          </cell>
          <cell r="C2095" t="str">
            <v>UN</v>
          </cell>
          <cell r="D2095">
            <v>34.041699999999999</v>
          </cell>
        </row>
        <row r="2096">
          <cell r="A2096" t="str">
            <v>001.18.10180</v>
          </cell>
          <cell r="B2096" t="str">
            <v>Registro de gaveta em acabamento bruto (amarelo) s/ canopla n.1502 1 1/4 pol</v>
          </cell>
          <cell r="C2096" t="str">
            <v>UN</v>
          </cell>
          <cell r="D2096">
            <v>29.171299999999999</v>
          </cell>
        </row>
        <row r="2097">
          <cell r="A2097" t="str">
            <v>001.18.10200</v>
          </cell>
          <cell r="B2097" t="str">
            <v>Registro de gaveta em acabamento bruto (amarelo) s/ canopla n.1502 1 pol</v>
          </cell>
          <cell r="C2097" t="str">
            <v>UN</v>
          </cell>
          <cell r="D2097">
            <v>22.0138</v>
          </cell>
        </row>
        <row r="2098">
          <cell r="A2098" t="str">
            <v>001.18.10220</v>
          </cell>
          <cell r="B2098" t="str">
            <v>Registro de gaveta em acabamento bruto (amarelo) s/ canopla n.1502 3/4 pol</v>
          </cell>
          <cell r="C2098" t="str">
            <v>UN</v>
          </cell>
          <cell r="D2098">
            <v>16.542999999999999</v>
          </cell>
        </row>
        <row r="2099">
          <cell r="A2099" t="str">
            <v>001.18.10240</v>
          </cell>
          <cell r="B2099" t="str">
            <v>Registro de gaveta em acabamento bruto (amarelo) s/ canopla n.1502 1/2 pol</v>
          </cell>
          <cell r="C2099" t="str">
            <v>UN</v>
          </cell>
          <cell r="D2099">
            <v>30.762599999999999</v>
          </cell>
        </row>
        <row r="2100">
          <cell r="A2100" t="str">
            <v>001.18.10260</v>
          </cell>
          <cell r="B2100" t="str">
            <v>Registro de gaveta cromado linha gemini embutir c/ canopla mod 44 n. 1509 deca 1 1/4 pol</v>
          </cell>
          <cell r="C2100" t="str">
            <v>UN</v>
          </cell>
          <cell r="D2100">
            <v>57.821300000000001</v>
          </cell>
        </row>
        <row r="2101">
          <cell r="A2101" t="str">
            <v>001.18.10280</v>
          </cell>
          <cell r="B2101" t="str">
            <v>Registro de gaveta cromado linha gemini embutir c/ canopla mod 44 n. 1509 deca 1  pol</v>
          </cell>
          <cell r="C2101" t="str">
            <v>UN</v>
          </cell>
          <cell r="D2101">
            <v>47.623800000000003</v>
          </cell>
        </row>
        <row r="2102">
          <cell r="A2102" t="str">
            <v>001.18.10300</v>
          </cell>
          <cell r="B2102" t="str">
            <v>Registro de gaveta cromado linha gemini embutir c/ canopla mod 44 n. 1509 deca 3/4 pol</v>
          </cell>
          <cell r="C2102" t="str">
            <v>UN</v>
          </cell>
          <cell r="D2102">
            <v>42.012999999999998</v>
          </cell>
        </row>
        <row r="2103">
          <cell r="A2103" t="str">
            <v>001.18.10320</v>
          </cell>
          <cell r="B2103" t="str">
            <v>Registro de gaveta cromado linha gemini embutir c/ canopla mod 44 n. 1509 deca  1/2 pol</v>
          </cell>
          <cell r="C2103" t="str">
            <v>UN</v>
          </cell>
          <cell r="D2103">
            <v>38.462600000000002</v>
          </cell>
        </row>
        <row r="2104">
          <cell r="A2104" t="str">
            <v>001.18.10340</v>
          </cell>
          <cell r="B2104" t="str">
            <v>Registro de gaveta cromado linha prata de embutir c/ canopla modelo 50 n 1509 deca 2 pol</v>
          </cell>
          <cell r="C2104" t="str">
            <v>UN</v>
          </cell>
          <cell r="D2104">
            <v>94.682100000000005</v>
          </cell>
        </row>
        <row r="2105">
          <cell r="A2105" t="str">
            <v>001.18.10360</v>
          </cell>
          <cell r="B2105" t="str">
            <v>Registro de gaveta cromado linha prata de embutir c/ canopla modelo 50 n 1509 deca 1 1/2 pol</v>
          </cell>
          <cell r="C2105" t="str">
            <v>UN</v>
          </cell>
          <cell r="D2105">
            <v>94.649299999999997</v>
          </cell>
        </row>
        <row r="2106">
          <cell r="A2106" t="str">
            <v>001.18.10380</v>
          </cell>
          <cell r="B2106" t="str">
            <v>Registro de gaveta cromado linha prata de embutir c/ canopla modelo 50 n 1509 deca 1 1/4 pol</v>
          </cell>
          <cell r="C2106" t="str">
            <v>UN</v>
          </cell>
          <cell r="D2106">
            <v>45.161299999999997</v>
          </cell>
        </row>
        <row r="2107">
          <cell r="A2107" t="str">
            <v>001.18.10400</v>
          </cell>
          <cell r="B2107" t="str">
            <v>Registro de gaveta cromado linha prata de embutir c/ canopla modelo 50 n 1509 deca 1 pol</v>
          </cell>
          <cell r="C2107" t="str">
            <v>UN</v>
          </cell>
          <cell r="D2107">
            <v>31.413799999999998</v>
          </cell>
        </row>
        <row r="2108">
          <cell r="A2108" t="str">
            <v>001.18.10420</v>
          </cell>
          <cell r="B2108" t="str">
            <v>Registro de gaveta cromado linha prata de embutir c/ canopla modelo 50 n 1509 deca 3/4 pol</v>
          </cell>
          <cell r="C2108" t="str">
            <v>UN</v>
          </cell>
          <cell r="D2108">
            <v>52.453000000000003</v>
          </cell>
        </row>
        <row r="2109">
          <cell r="A2109" t="str">
            <v>001.18.10440</v>
          </cell>
          <cell r="B2109" t="str">
            <v>Registro de gaveta cromado linha prata de embutir c/ canopla modelo 50 n 1509 deca 1/2 pol</v>
          </cell>
          <cell r="C2109" t="str">
            <v>UN</v>
          </cell>
          <cell r="D2109">
            <v>26.832599999999999</v>
          </cell>
        </row>
        <row r="2110">
          <cell r="A2110" t="str">
            <v>001.18.10460</v>
          </cell>
          <cell r="B2110" t="str">
            <v>Registro de gaveta  cromado - c 39 - deca c/ canopla 1 1/2 pol</v>
          </cell>
          <cell r="C2110" t="str">
            <v>UN</v>
          </cell>
          <cell r="D2110">
            <v>57.471699999999998</v>
          </cell>
        </row>
        <row r="2111">
          <cell r="A2111" t="str">
            <v>001.18.10480</v>
          </cell>
          <cell r="B2111" t="str">
            <v>Registro de gaveta  cromado - c 39 - deca c/ canopla 1 pol</v>
          </cell>
          <cell r="C2111" t="str">
            <v>UN</v>
          </cell>
          <cell r="D2111">
            <v>34.553800000000003</v>
          </cell>
        </row>
        <row r="2112">
          <cell r="A2112" t="str">
            <v>001.18.10500</v>
          </cell>
          <cell r="B2112" t="str">
            <v>Registro de gaveta  cromado - c 39 - deca c/ canopla 3/4 pol</v>
          </cell>
          <cell r="C2112" t="str">
            <v>UN</v>
          </cell>
          <cell r="D2112">
            <v>29.803000000000001</v>
          </cell>
        </row>
        <row r="2113">
          <cell r="A2113" t="str">
            <v>001.18.10520</v>
          </cell>
          <cell r="B2113" t="str">
            <v>Registro de gaveta c/ acabamento bruto (amarelo) sem canopla abnt - docol -3 pol</v>
          </cell>
          <cell r="C2113" t="str">
            <v>UN</v>
          </cell>
          <cell r="D2113">
            <v>102.6879</v>
          </cell>
        </row>
        <row r="2114">
          <cell r="A2114" t="str">
            <v>001.18.10540</v>
          </cell>
          <cell r="B2114" t="str">
            <v>Registro de gaveta c/ acabamento bruto (amarelo) sem canopla abnt - docol -2pol</v>
          </cell>
          <cell r="C2114" t="str">
            <v>UN</v>
          </cell>
          <cell r="D2114">
            <v>34.262099999999997</v>
          </cell>
        </row>
        <row r="2115">
          <cell r="A2115" t="str">
            <v>001.18.10560</v>
          </cell>
          <cell r="B2115" t="str">
            <v>Registro de gaveta c/ acabamento bruto (amarelo) sem canopla abnt - docol -1 pol</v>
          </cell>
          <cell r="C2115" t="str">
            <v>UN</v>
          </cell>
          <cell r="D2115">
            <v>14.293799999999999</v>
          </cell>
        </row>
        <row r="2116">
          <cell r="A2116" t="str">
            <v>001.18.10580</v>
          </cell>
          <cell r="B2116" t="str">
            <v>Registro de gaveta c/ acabamento bruto (amarelo) sem canopla abnt - docol -3/4 pol</v>
          </cell>
          <cell r="C2116" t="str">
            <v>UN</v>
          </cell>
          <cell r="D2116">
            <v>11.683</v>
          </cell>
        </row>
        <row r="2117">
          <cell r="A2117" t="str">
            <v>001.18.10600</v>
          </cell>
          <cell r="B2117" t="str">
            <v>Acabamento cromado - linha prata de embutir c/ canopla mod itapema - docol -2 pol</v>
          </cell>
          <cell r="C2117" t="str">
            <v>UN</v>
          </cell>
          <cell r="D2117">
            <v>36.382100000000001</v>
          </cell>
        </row>
        <row r="2118">
          <cell r="A2118" t="str">
            <v>001.18.10620</v>
          </cell>
          <cell r="B2118" t="str">
            <v>Acabamento cromado - linha prata de embutir c/ canopla mod itapema - docol -1 1/2 pol</v>
          </cell>
          <cell r="C2118" t="str">
            <v>UN</v>
          </cell>
          <cell r="D2118">
            <v>37.722099999999998</v>
          </cell>
        </row>
        <row r="2119">
          <cell r="A2119" t="str">
            <v>001.18.10640</v>
          </cell>
          <cell r="B2119" t="str">
            <v>Acabamento cromado - linha prata de embutir c/ canopla mod itapema - docol -1  pol</v>
          </cell>
          <cell r="C2119" t="str">
            <v>UN</v>
          </cell>
          <cell r="D2119">
            <v>28.1938</v>
          </cell>
        </row>
        <row r="2120">
          <cell r="A2120" t="str">
            <v>001.18.10660</v>
          </cell>
          <cell r="B2120" t="str">
            <v>Acabamento cromado - linha prata de embutir c/ canopla mod itapema - docol -3/4  pol</v>
          </cell>
          <cell r="C2120" t="str">
            <v>UN</v>
          </cell>
          <cell r="D2120">
            <v>25.713000000000001</v>
          </cell>
        </row>
        <row r="2121">
          <cell r="A2121" t="str">
            <v>001.18.10680</v>
          </cell>
          <cell r="B2121" t="str">
            <v>Acabamento bruto linha popular 3/4 pol</v>
          </cell>
          <cell r="C2121" t="str">
            <v>UN</v>
          </cell>
          <cell r="D2121">
            <v>15.103</v>
          </cell>
        </row>
        <row r="2122">
          <cell r="A2122" t="str">
            <v>001.18.10700</v>
          </cell>
          <cell r="B2122" t="str">
            <v>Acabamento bruto linha popular 1/2 pol</v>
          </cell>
          <cell r="C2122" t="str">
            <v>UN</v>
          </cell>
          <cell r="D2122">
            <v>13.503</v>
          </cell>
        </row>
        <row r="2123">
          <cell r="A2123" t="str">
            <v>001.18.10720</v>
          </cell>
          <cell r="B2123" t="str">
            <v>Registro de gaveta cromado linha italiana de embutir c/ canopla mod. 45 n.1509 1 1/2 pol</v>
          </cell>
          <cell r="C2123" t="str">
            <v>UN</v>
          </cell>
          <cell r="D2123">
            <v>88.051699999999997</v>
          </cell>
        </row>
        <row r="2124">
          <cell r="A2124" t="str">
            <v>001.18.10740</v>
          </cell>
          <cell r="B2124" t="str">
            <v>Registro de gaveta cromado linha italiana de embutir c/ canopla mod. 45 n.1509 1 1/4 pol</v>
          </cell>
          <cell r="C2124" t="str">
            <v>UN</v>
          </cell>
          <cell r="D2124">
            <v>86.761300000000006</v>
          </cell>
        </row>
        <row r="2125">
          <cell r="A2125" t="str">
            <v>001.18.10760</v>
          </cell>
          <cell r="B2125" t="str">
            <v>Registro de gaveta cromado linha italiana de embutir c/ canopla mod. 45 n.1509 1 pol</v>
          </cell>
          <cell r="C2125" t="str">
            <v>UN</v>
          </cell>
          <cell r="D2125">
            <v>61.023800000000001</v>
          </cell>
        </row>
        <row r="2126">
          <cell r="A2126" t="str">
            <v>001.18.10780</v>
          </cell>
          <cell r="B2126" t="str">
            <v>Registro de gaveta cromado linha italiana de embutir c/ canopla mod. 45 n.1509 3/4 pol</v>
          </cell>
          <cell r="C2126" t="str">
            <v>UN</v>
          </cell>
          <cell r="D2126">
            <v>52.493000000000002</v>
          </cell>
        </row>
        <row r="2127">
          <cell r="A2127" t="str">
            <v>001.18.10800</v>
          </cell>
          <cell r="B2127" t="str">
            <v>Registro de gaveta cromado linha italiana de embutir c/ canopla mod. 45 n.1509  1/2 pol</v>
          </cell>
          <cell r="C2127" t="str">
            <v>UN</v>
          </cell>
          <cell r="D2127">
            <v>48.692599999999999</v>
          </cell>
        </row>
        <row r="2128">
          <cell r="A2128" t="str">
            <v>001.18.10820</v>
          </cell>
          <cell r="B2128" t="str">
            <v>Registro de pressão cromado linha gemini de embutir c/ canopla mod 44 n 1416 3/4 pol</v>
          </cell>
          <cell r="C2128" t="str">
            <v>UN</v>
          </cell>
          <cell r="D2128">
            <v>38.703000000000003</v>
          </cell>
        </row>
        <row r="2129">
          <cell r="A2129" t="str">
            <v>001.18.10840</v>
          </cell>
          <cell r="B2129" t="str">
            <v>Registro de pressão cromado linha gemini de embutir c/ canopla mod 44 n 1416 1/2 pol</v>
          </cell>
          <cell r="C2129" t="str">
            <v>UN</v>
          </cell>
          <cell r="D2129">
            <v>37.782600000000002</v>
          </cell>
        </row>
        <row r="2130">
          <cell r="A2130" t="str">
            <v>001.18.10860</v>
          </cell>
          <cell r="B2130" t="str">
            <v>Registro de pressão cromado linha italiana de embutir c/ canopla mod 45 n 1416 deca 3/4 pol</v>
          </cell>
          <cell r="C2130" t="str">
            <v>UN</v>
          </cell>
          <cell r="D2130">
            <v>53.902999999999999</v>
          </cell>
        </row>
        <row r="2131">
          <cell r="A2131" t="str">
            <v>001.18.10880</v>
          </cell>
          <cell r="B2131" t="str">
            <v>Registro de pressão cromado linha italiana de embutir c/ canopla mod 45 n 1416 deca 1/2 pol</v>
          </cell>
          <cell r="C2131" t="str">
            <v>UN</v>
          </cell>
          <cell r="D2131">
            <v>48.272599999999997</v>
          </cell>
        </row>
        <row r="2132">
          <cell r="A2132" t="str">
            <v>001.18.10900</v>
          </cell>
          <cell r="B2132" t="str">
            <v>Registro de pressão cromado linha prata embutir c/ canopla mod 50 n 1416 deca 3/4 pol</v>
          </cell>
          <cell r="C2132" t="str">
            <v>UN</v>
          </cell>
          <cell r="D2132">
            <v>34.802999999999997</v>
          </cell>
        </row>
        <row r="2133">
          <cell r="A2133" t="str">
            <v>001.18.10920</v>
          </cell>
          <cell r="B2133" t="str">
            <v>Registro de pressão cromado linha prata embutir c/ canopla mod 50 n 1416 deca 1/2 pol</v>
          </cell>
          <cell r="C2133" t="str">
            <v>UN</v>
          </cell>
          <cell r="D2133">
            <v>26.102599999999999</v>
          </cell>
        </row>
        <row r="2134">
          <cell r="A2134" t="str">
            <v>001.18.10940</v>
          </cell>
          <cell r="B2134" t="str">
            <v>Registro de pressão cromado de embutir c/ canopla 1193 - c 39 deca 3/4 pol</v>
          </cell>
          <cell r="C2134" t="str">
            <v>UN</v>
          </cell>
          <cell r="D2134">
            <v>38.493000000000002</v>
          </cell>
        </row>
        <row r="2135">
          <cell r="A2135" t="str">
            <v>001.18.10960</v>
          </cell>
          <cell r="B2135" t="str">
            <v>Registro de pressão cromado de embutir c/ canopla 1193 - c 39 deca 1/2 pol</v>
          </cell>
          <cell r="C2135" t="str">
            <v>UN</v>
          </cell>
          <cell r="D2135">
            <v>38.493000000000002</v>
          </cell>
        </row>
        <row r="2136">
          <cell r="A2136" t="str">
            <v>001.18.10980</v>
          </cell>
          <cell r="B2136" t="str">
            <v>Registro de pressão acabamento cromado - linha prata de embutir c/ canopla modelo itapema  - docol - 3/4 pol</v>
          </cell>
          <cell r="C2136" t="str">
            <v>UN</v>
          </cell>
          <cell r="D2136">
            <v>27.693000000000001</v>
          </cell>
        </row>
        <row r="2137">
          <cell r="A2137" t="str">
            <v>001.18.11000</v>
          </cell>
          <cell r="B2137" t="str">
            <v>Registro de pressão acabamento cromado - linha prata de embutir c/ canopla modelo itapema  - docol - 1/2 pol</v>
          </cell>
          <cell r="C2137" t="str">
            <v>UN</v>
          </cell>
          <cell r="D2137">
            <v>27.669</v>
          </cell>
        </row>
        <row r="2138">
          <cell r="A2138" t="str">
            <v>001.18.11020</v>
          </cell>
          <cell r="B2138" t="str">
            <v>Registro de pressão acabamento simples linha popular 1/2 pol</v>
          </cell>
          <cell r="C2138" t="str">
            <v>UN</v>
          </cell>
          <cell r="D2138">
            <v>20.603000000000002</v>
          </cell>
        </row>
        <row r="2139">
          <cell r="A2139" t="str">
            <v>001.18.11040</v>
          </cell>
          <cell r="B2139" t="str">
            <v>Registro de pressão de 1/2"""""""" (chuveiro) (mic)</v>
          </cell>
          <cell r="C2139" t="str">
            <v>UN</v>
          </cell>
          <cell r="D2139">
            <v>38.493000000000002</v>
          </cell>
        </row>
        <row r="2140">
          <cell r="A2140" t="str">
            <v>001.18.11060</v>
          </cell>
          <cell r="B2140" t="str">
            <v>Válvula de descarga hydra c/ embolo de bronze n.2515 canopla lisa cromada deca 1 1/2 pol</v>
          </cell>
          <cell r="C2140" t="str">
            <v>UN</v>
          </cell>
          <cell r="D2140">
            <v>92.085099999999997</v>
          </cell>
        </row>
        <row r="2141">
          <cell r="A2141" t="str">
            <v>001.18.11080</v>
          </cell>
          <cell r="B2141" t="str">
            <v>Válvula de descarga hydra c/ embolo de bronze n.2515 canopla lisa cromada deca 1 1/4 pol</v>
          </cell>
          <cell r="C2141" t="str">
            <v>UN</v>
          </cell>
          <cell r="D2141">
            <v>95.025099999999995</v>
          </cell>
        </row>
        <row r="2142">
          <cell r="A2142" t="str">
            <v>001.18.11100</v>
          </cell>
          <cell r="B2142" t="str">
            <v>Válvula de descarga hydra master n.2530 cromada deca 1 1/2 pol</v>
          </cell>
          <cell r="C2142" t="str">
            <v>UN</v>
          </cell>
          <cell r="D2142">
            <v>72.0655</v>
          </cell>
        </row>
        <row r="2143">
          <cell r="A2143" t="str">
            <v>001.18.11120</v>
          </cell>
          <cell r="B2143" t="str">
            <v>Válvula de descarga hydra master n.2530 cromada deca 1 1/4 pol</v>
          </cell>
          <cell r="C2143" t="str">
            <v>UN</v>
          </cell>
          <cell r="D2143">
            <v>72.0351</v>
          </cell>
        </row>
        <row r="2144">
          <cell r="A2144" t="str">
            <v>001.18.11140</v>
          </cell>
          <cell r="B2144" t="str">
            <v>Válvula de descarga docol-stander 1 1/2 pol</v>
          </cell>
          <cell r="C2144" t="str">
            <v>UN</v>
          </cell>
          <cell r="D2144">
            <v>60.125500000000002</v>
          </cell>
        </row>
        <row r="2145">
          <cell r="A2145" t="str">
            <v>001.18.11160</v>
          </cell>
          <cell r="B2145" t="str">
            <v>Fornecimento e instalação de tubo de descida para vávula de descarga de 1 1/2 pol de pvc rigido</v>
          </cell>
          <cell r="C2145" t="str">
            <v>UN</v>
          </cell>
          <cell r="D2145">
            <v>8.3984000000000005</v>
          </cell>
        </row>
        <row r="2146">
          <cell r="A2146" t="str">
            <v>001.18.11180</v>
          </cell>
          <cell r="B2146" t="str">
            <v>Fornecimento e instalação de ligação  para bacia sanitária em tubo em pvc rigido branco de 40mm</v>
          </cell>
          <cell r="C2146" t="str">
            <v>UN</v>
          </cell>
          <cell r="D2146">
            <v>7.2445000000000004</v>
          </cell>
        </row>
        <row r="2147">
          <cell r="A2147" t="str">
            <v>001.18.11200</v>
          </cell>
          <cell r="B2147" t="str">
            <v>Fornecimento e instalação de ligação para bacia sanitária tubo em pvc rigido cromado de 40mm</v>
          </cell>
          <cell r="C2147" t="str">
            <v>UN</v>
          </cell>
          <cell r="D2147">
            <v>11.294499999999999</v>
          </cell>
        </row>
        <row r="2148">
          <cell r="A2148" t="str">
            <v>001.18.11220</v>
          </cell>
          <cell r="B2148" t="str">
            <v>Fornecimento e instalação de ligação para bacia sanitária tubo em metal cromado de 40mm</v>
          </cell>
          <cell r="C2148" t="str">
            <v>UN</v>
          </cell>
          <cell r="D2148">
            <v>15.2445</v>
          </cell>
        </row>
        <row r="2149">
          <cell r="A2149" t="str">
            <v>001.18.11240</v>
          </cell>
          <cell r="B2149" t="str">
            <v>Fornecimento e instalação de ligação para bacia sanitária em bolsa de borracha</v>
          </cell>
          <cell r="C2149" t="str">
            <v>UN</v>
          </cell>
          <cell r="D2149">
            <v>3.0007999999999999</v>
          </cell>
        </row>
        <row r="2150">
          <cell r="A2150" t="str">
            <v>001.18.11260</v>
          </cell>
          <cell r="B2150" t="str">
            <v>Fornecimento e instalação de caixa de descarga externa inclusive tubo de descarga e acessórios</v>
          </cell>
          <cell r="C2150" t="str">
            <v>CJ</v>
          </cell>
          <cell r="D2150">
            <v>79.536600000000007</v>
          </cell>
        </row>
        <row r="2151">
          <cell r="A2151" t="str">
            <v>001.18.11280</v>
          </cell>
          <cell r="B2151" t="str">
            <v>Fornecimento e instalação de caixa de descarga de emb. inclusive tubo de descarga e acessórios</v>
          </cell>
          <cell r="C2151" t="str">
            <v>CJ</v>
          </cell>
          <cell r="D2151">
            <v>79.536600000000007</v>
          </cell>
        </row>
        <row r="2152">
          <cell r="A2152" t="str">
            <v>001.18.11300</v>
          </cell>
          <cell r="B2152" t="str">
            <v>Fornecimento e instalação de caixa de descarga para acoplar em bacia sanitária</v>
          </cell>
          <cell r="C2152" t="str">
            <v>UN</v>
          </cell>
          <cell r="D2152">
            <v>110.68510000000001</v>
          </cell>
        </row>
        <row r="2153">
          <cell r="A2153" t="str">
            <v>001.18.11320</v>
          </cell>
          <cell r="B2153" t="str">
            <v>Válvula p/ pia cromada deca n.1600 p/ lav 1x2 pol</v>
          </cell>
          <cell r="C2153" t="str">
            <v>UN</v>
          </cell>
          <cell r="D2153">
            <v>32.6721</v>
          </cell>
        </row>
        <row r="2154">
          <cell r="A2154" t="str">
            <v>001.18.11340</v>
          </cell>
          <cell r="B2154" t="str">
            <v>Valvula p/pia americana cromada n.1623 marca deca 1.5x3 3/4 pol</v>
          </cell>
          <cell r="C2154" t="str">
            <v>UN</v>
          </cell>
          <cell r="D2154">
            <v>58.8371</v>
          </cell>
        </row>
        <row r="2155">
          <cell r="A2155" t="str">
            <v>001.18.11360</v>
          </cell>
          <cell r="B2155" t="str">
            <v>Válvula de pvc para pia</v>
          </cell>
          <cell r="C2155" t="str">
            <v>UN</v>
          </cell>
          <cell r="D2155">
            <v>5.9752999999999998</v>
          </cell>
        </row>
        <row r="2156">
          <cell r="A2156" t="str">
            <v>001.18.11380</v>
          </cell>
          <cell r="B2156" t="str">
            <v>Válvula para lavatorio</v>
          </cell>
          <cell r="C2156" t="str">
            <v>UN</v>
          </cell>
          <cell r="D2156">
            <v>6.4752999999999998</v>
          </cell>
        </row>
        <row r="2157">
          <cell r="A2157" t="str">
            <v>001.18.11400</v>
          </cell>
          <cell r="B2157" t="str">
            <v>Válvula para pia n. 1600 - steves 1 x 2 pol</v>
          </cell>
          <cell r="C2157" t="str">
            <v>UN</v>
          </cell>
          <cell r="D2157">
            <v>29.742100000000001</v>
          </cell>
        </row>
        <row r="2158">
          <cell r="A2158" t="str">
            <v>001.18.11420</v>
          </cell>
          <cell r="B2158" t="str">
            <v>Válvula para pia n. 1600 - steves 1 1/2 x 3.3/4</v>
          </cell>
          <cell r="C2158" t="str">
            <v>UN</v>
          </cell>
          <cell r="D2158">
            <v>30.332100000000001</v>
          </cell>
        </row>
        <row r="2159">
          <cell r="A2159" t="str">
            <v>001.18.11440</v>
          </cell>
          <cell r="B2159" t="str">
            <v>Fornecimento e instalação de engate no. 3 com terminais de 1/2 pol e mangueira flexíel branca, de 30 cm,</v>
          </cell>
          <cell r="C2159" t="str">
            <v>UN</v>
          </cell>
          <cell r="D2159">
            <v>3.9691999999999998</v>
          </cell>
        </row>
        <row r="2160">
          <cell r="A2160" t="str">
            <v>001.18.11460</v>
          </cell>
          <cell r="B2160" t="str">
            <v>Fornecimento e colocação de engate no. 5 com terminais cromados de 1/2 pol e mangueira flexível, de 40 cm,</v>
          </cell>
          <cell r="C2160" t="str">
            <v>UN</v>
          </cell>
          <cell r="D2160">
            <v>15.059200000000001</v>
          </cell>
        </row>
        <row r="2161">
          <cell r="A2161" t="str">
            <v>001.18.11480</v>
          </cell>
          <cell r="B2161" t="str">
            <v>Fornecimento e instalação de ligação para saída de vaso sanitário pvc branco  diam.100 mm</v>
          </cell>
          <cell r="C2161" t="str">
            <v>UN</v>
          </cell>
          <cell r="D2161">
            <v>21.4711</v>
          </cell>
        </row>
        <row r="2162">
          <cell r="A2162" t="str">
            <v>001.18.11500</v>
          </cell>
          <cell r="B2162" t="str">
            <v>Válvula  de pé com crivo de pvc tipo rosqueável 3/4 pol</v>
          </cell>
          <cell r="C2162" t="str">
            <v>UN</v>
          </cell>
          <cell r="D2162">
            <v>15.013</v>
          </cell>
        </row>
        <row r="2163">
          <cell r="A2163" t="str">
            <v>001.18.11520</v>
          </cell>
          <cell r="B2163" t="str">
            <v>Válvula  de pé com crivo de pvc tipo rosqueável 1 pol</v>
          </cell>
          <cell r="C2163" t="str">
            <v>UN</v>
          </cell>
          <cell r="D2163">
            <v>17.383800000000001</v>
          </cell>
        </row>
        <row r="2164">
          <cell r="A2164" t="str">
            <v>001.18.11540</v>
          </cell>
          <cell r="B2164" t="str">
            <v>Válvula  de pé com crivo de pvc tipo rosqueável 1 1/4 pol</v>
          </cell>
          <cell r="C2164" t="str">
            <v>UN</v>
          </cell>
          <cell r="D2164">
            <v>22.461300000000001</v>
          </cell>
        </row>
        <row r="2165">
          <cell r="A2165" t="str">
            <v>001.18.11560</v>
          </cell>
          <cell r="B2165" t="str">
            <v>Válvula de pé com crivo de pvc tipo rosqueável 1 1/2 pol</v>
          </cell>
          <cell r="C2165" t="str">
            <v>UN</v>
          </cell>
          <cell r="D2165">
            <v>22.0657</v>
          </cell>
        </row>
        <row r="2166">
          <cell r="A2166" t="str">
            <v>001.18.11580</v>
          </cell>
          <cell r="B2166" t="str">
            <v>Válvula de pé c/ crivo de bronze tipo rosqueável 3/4 pol</v>
          </cell>
          <cell r="C2166" t="str">
            <v>UN</v>
          </cell>
          <cell r="D2166">
            <v>16.573</v>
          </cell>
        </row>
        <row r="2167">
          <cell r="A2167" t="str">
            <v>001.18.11600</v>
          </cell>
          <cell r="B2167" t="str">
            <v>Válvula de pé c/ crivo de bronze tipo rosqueável 1 pol</v>
          </cell>
          <cell r="C2167" t="str">
            <v>UN</v>
          </cell>
          <cell r="D2167">
            <v>18.4238</v>
          </cell>
        </row>
        <row r="2168">
          <cell r="A2168" t="str">
            <v>001.18.11620</v>
          </cell>
          <cell r="B2168" t="str">
            <v>Válvula de pé c/ crivo de bronze tipo rosqueável 1 1/2 pol</v>
          </cell>
          <cell r="C2168" t="str">
            <v>UN</v>
          </cell>
          <cell r="D2168">
            <v>26.351700000000001</v>
          </cell>
        </row>
        <row r="2169">
          <cell r="A2169" t="str">
            <v>001.18.11640</v>
          </cell>
          <cell r="B2169" t="str">
            <v>Válvula de pé c/ crivo de bronze tipo rosqueável 2 pol</v>
          </cell>
          <cell r="C2169" t="str">
            <v>UN</v>
          </cell>
          <cell r="D2169">
            <v>35.9621</v>
          </cell>
        </row>
        <row r="2170">
          <cell r="A2170" t="str">
            <v>001.18.11660</v>
          </cell>
          <cell r="B2170" t="str">
            <v>Válvula de pé c/ crivo de bronze tipo rosqueável 2 1/2 pol</v>
          </cell>
          <cell r="C2170" t="str">
            <v>UN</v>
          </cell>
          <cell r="D2170">
            <v>53.337499999999999</v>
          </cell>
        </row>
        <row r="2171">
          <cell r="A2171" t="str">
            <v>001.18.11680</v>
          </cell>
          <cell r="B2171" t="str">
            <v>Válvula de retenção de bronze tipo rosqueável tipo vertical 3/4 pol</v>
          </cell>
          <cell r="C2171" t="str">
            <v>UN</v>
          </cell>
          <cell r="D2171">
            <v>17.143000000000001</v>
          </cell>
        </row>
        <row r="2172">
          <cell r="A2172" t="str">
            <v>001.18.11700</v>
          </cell>
          <cell r="B2172" t="str">
            <v>Válvula de retenção de bronze tipo rosqueável tipo vertical 1 pol</v>
          </cell>
          <cell r="C2172" t="str">
            <v>UN</v>
          </cell>
          <cell r="D2172">
            <v>21.623799999999999</v>
          </cell>
        </row>
        <row r="2173">
          <cell r="A2173" t="str">
            <v>001.18.11720</v>
          </cell>
          <cell r="B2173" t="str">
            <v>Válvula de retenção de bronze tipo rosqueável tipo vertical 1 1/2 pol</v>
          </cell>
          <cell r="C2173" t="str">
            <v>UN</v>
          </cell>
          <cell r="D2173">
            <v>29.851700000000001</v>
          </cell>
        </row>
        <row r="2174">
          <cell r="A2174" t="str">
            <v>001.18.11740</v>
          </cell>
          <cell r="B2174" t="str">
            <v>Válvula de retenção de bronze tipo rosqueável tipo vertical 2 pol</v>
          </cell>
          <cell r="C2174" t="str">
            <v>UN</v>
          </cell>
          <cell r="D2174">
            <v>35.882100000000001</v>
          </cell>
        </row>
        <row r="2175">
          <cell r="A2175" t="str">
            <v>001.18.11760</v>
          </cell>
          <cell r="B2175" t="str">
            <v>Válvula de retenção de bronze tipo rosqueável tipo vertical 2 1/2 pol</v>
          </cell>
          <cell r="C2175" t="str">
            <v>UN</v>
          </cell>
          <cell r="D2175">
            <v>64.777500000000003</v>
          </cell>
        </row>
        <row r="2176">
          <cell r="A2176" t="str">
            <v>001.18.11780</v>
          </cell>
          <cell r="B2176" t="str">
            <v>Válvula de retenção de bronze tipo rosqueável tipo horizontal 3/4 pol</v>
          </cell>
          <cell r="C2176" t="str">
            <v>UN</v>
          </cell>
          <cell r="D2176">
            <v>29.603000000000002</v>
          </cell>
        </row>
        <row r="2177">
          <cell r="A2177" t="str">
            <v>001.18.11800</v>
          </cell>
          <cell r="B2177" t="str">
            <v>Válvula de retenção de bronze tipo rosqueável tipo horizontal 1 pol</v>
          </cell>
          <cell r="C2177" t="str">
            <v>UN</v>
          </cell>
          <cell r="D2177">
            <v>37.623800000000003</v>
          </cell>
        </row>
        <row r="2178">
          <cell r="A2178" t="str">
            <v>001.18.11820</v>
          </cell>
          <cell r="B2178" t="str">
            <v>Válvula de retenção de bronze tipo rosqueável tipo horizontal 1 1/2 pol</v>
          </cell>
          <cell r="C2178" t="str">
            <v>UN</v>
          </cell>
          <cell r="D2178">
            <v>54.5017</v>
          </cell>
        </row>
        <row r="2179">
          <cell r="A2179" t="str">
            <v>001.18.11840</v>
          </cell>
          <cell r="B2179" t="str">
            <v>Válvula de retenção de bronze tipo rosqueável tipo horizontal 2 pol</v>
          </cell>
          <cell r="C2179" t="str">
            <v>UN</v>
          </cell>
          <cell r="D2179">
            <v>68.382099999999994</v>
          </cell>
        </row>
        <row r="2180">
          <cell r="A2180" t="str">
            <v>001.18.11860</v>
          </cell>
          <cell r="B2180" t="str">
            <v>Válvula de retenção de bronze tipo rosqueável tipo horizontal 2 1/2 pol</v>
          </cell>
          <cell r="C2180" t="str">
            <v>UN</v>
          </cell>
          <cell r="D2180">
            <v>119.7675</v>
          </cell>
        </row>
        <row r="2181">
          <cell r="A2181" t="str">
            <v>001.18.11880</v>
          </cell>
          <cell r="B2181" t="str">
            <v>Fornecimento e instalação de torneira de pressão para pia marca deca ref. c 1157 comprimento 210mm com arejador</v>
          </cell>
          <cell r="C2181" t="str">
            <v>UN</v>
          </cell>
          <cell r="D2181">
            <v>70.476100000000002</v>
          </cell>
        </row>
        <row r="2182">
          <cell r="A2182" t="str">
            <v>001.18.11900</v>
          </cell>
          <cell r="B2182" t="str">
            <v>Fornecimento e instalação de torneira de pressão para pia marca deca ref. 1158 c 39 de 1/2 pol</v>
          </cell>
          <cell r="C2182" t="str">
            <v>UN</v>
          </cell>
          <cell r="D2182">
            <v>44.566099999999999</v>
          </cell>
        </row>
        <row r="2183">
          <cell r="A2183" t="str">
            <v>001.18.11920</v>
          </cell>
          <cell r="B2183" t="str">
            <v>Fornecimento e instalação de torneira de pressão para pia marca deca ref. 1158 c 39 de 3/4 pol</v>
          </cell>
          <cell r="C2183" t="str">
            <v>UN</v>
          </cell>
          <cell r="D2183">
            <v>50.616100000000003</v>
          </cell>
        </row>
        <row r="2184">
          <cell r="A2184" t="str">
            <v>001.18.11940</v>
          </cell>
          <cell r="B2184" t="str">
            <v>Fornecimento e instalação de torneira de pressão para pia marca deca ref. 1159 c 39 de 1/2 pol com arejador</v>
          </cell>
          <cell r="C2184" t="str">
            <v>UN</v>
          </cell>
          <cell r="D2184">
            <v>58.676099999999998</v>
          </cell>
        </row>
        <row r="2185">
          <cell r="A2185" t="str">
            <v>001.18.11960</v>
          </cell>
          <cell r="B2185" t="str">
            <v>Fornecimento e instalação de torneira de pressão para pia marca deca ref. 1159 c 39 de 3/4 pol com arejador</v>
          </cell>
          <cell r="C2185" t="str">
            <v>UN</v>
          </cell>
          <cell r="D2185">
            <v>58.676099999999998</v>
          </cell>
        </row>
        <row r="2186">
          <cell r="A2186" t="str">
            <v>001.18.11980</v>
          </cell>
          <cell r="B2186" t="str">
            <v>Fornecimento e instalação de torneira de pressão para pia marca deca ref. 1167 c 40 tip mesa bica móvel</v>
          </cell>
          <cell r="C2186" t="str">
            <v>UN</v>
          </cell>
          <cell r="D2186">
            <v>82.576099999999997</v>
          </cell>
        </row>
        <row r="2187">
          <cell r="A2187" t="str">
            <v>001.18.12000</v>
          </cell>
          <cell r="B2187" t="str">
            <v>Fornecimento e instalação de torneira de pressão para pia marca deca cromada - tipo parede - bica móvelc 50 1168</v>
          </cell>
          <cell r="C2187" t="str">
            <v>UN</v>
          </cell>
          <cell r="D2187">
            <v>81.676100000000005</v>
          </cell>
        </row>
        <row r="2188">
          <cell r="A2188" t="str">
            <v>001.18.12020</v>
          </cell>
          <cell r="B2188" t="str">
            <v>Fornecimento e instalação de torneira de pressao p/ pia de cozinha - tipo parede - c 39 - bica móvel de 3/4 pol</v>
          </cell>
          <cell r="C2188" t="str">
            <v>UN</v>
          </cell>
          <cell r="D2188">
            <v>51.556100000000001</v>
          </cell>
        </row>
        <row r="2189">
          <cell r="A2189" t="str">
            <v>001.18.12040</v>
          </cell>
          <cell r="B2189" t="str">
            <v>Fornecmento e instalação de torneira de pressão para pia de cozinha - docol mod. 1158 - 1/2 pol</v>
          </cell>
          <cell r="C2189" t="str">
            <v>UN</v>
          </cell>
          <cell r="D2189">
            <v>37.766100000000002</v>
          </cell>
        </row>
        <row r="2190">
          <cell r="A2190" t="str">
            <v>001.18.12060</v>
          </cell>
          <cell r="B2190" t="str">
            <v>Fornecimento e instalação de torneira de pressão para pia de cozinha mod. 1544 - tipo parede - bica movel</v>
          </cell>
          <cell r="C2190" t="str">
            <v>UN</v>
          </cell>
          <cell r="D2190">
            <v>84.7761</v>
          </cell>
        </row>
        <row r="2191">
          <cell r="A2191" t="str">
            <v>001.18.12080</v>
          </cell>
          <cell r="B2191" t="str">
            <v>Fornecimento e instalação de torneira de pressão para pia de cozinha - marca docol mod. 1158 - 3/4 pol</v>
          </cell>
          <cell r="C2191" t="str">
            <v>UN</v>
          </cell>
          <cell r="D2191">
            <v>37.716099999999997</v>
          </cell>
        </row>
        <row r="2192">
          <cell r="A2192" t="str">
            <v>001.18.12100</v>
          </cell>
          <cell r="B2192" t="str">
            <v>Fornecimento e instalação de torneira de pressão para pia de cozinha  - marca docol  mod. 1542 - tipo misturador p/ pia</v>
          </cell>
          <cell r="C2192" t="str">
            <v>UN</v>
          </cell>
          <cell r="D2192">
            <v>382.85109999999997</v>
          </cell>
        </row>
        <row r="2193">
          <cell r="A2193" t="str">
            <v>001.18.12120</v>
          </cell>
          <cell r="B2193" t="str">
            <v>Fornecimento e instalação de torneira de pvc para pia</v>
          </cell>
          <cell r="C2193" t="str">
            <v>UN</v>
          </cell>
          <cell r="D2193">
            <v>4.9004000000000003</v>
          </cell>
        </row>
        <row r="2194">
          <cell r="A2194" t="str">
            <v>001.18.12140</v>
          </cell>
          <cell r="B2194" t="str">
            <v>Fornecimento e instalação de torneira de pressão para lavatório marca deca ref. 1193 c 39 de 1/2 pol</v>
          </cell>
          <cell r="C2194" t="str">
            <v>UN</v>
          </cell>
          <cell r="D2194">
            <v>85.576099999999997</v>
          </cell>
        </row>
        <row r="2195">
          <cell r="A2195" t="str">
            <v>001.18.12160</v>
          </cell>
          <cell r="B2195" t="str">
            <v>Fornecimento e instalação de torneira de pressão para lavatório marca deca ref. 1194 c 45 de 1/2 pol</v>
          </cell>
          <cell r="C2195" t="str">
            <v>UN</v>
          </cell>
          <cell r="D2195">
            <v>117.1661</v>
          </cell>
        </row>
        <row r="2196">
          <cell r="A2196" t="str">
            <v>001.18.12180</v>
          </cell>
          <cell r="B2196" t="str">
            <v>Fornecimento e instalação de torneira de pressão para lavatório marca deca ref. 1199 c 50 de 1/2 pol</v>
          </cell>
          <cell r="C2196" t="str">
            <v>UN</v>
          </cell>
          <cell r="D2196">
            <v>62.186100000000003</v>
          </cell>
        </row>
        <row r="2197">
          <cell r="A2197" t="str">
            <v>001.18.12200</v>
          </cell>
          <cell r="B2197" t="str">
            <v>Fornecimento e instalação de torneira de pressão para lavatório 1/2 pol - mod. itapema - docol</v>
          </cell>
          <cell r="C2197" t="str">
            <v>UN</v>
          </cell>
          <cell r="D2197">
            <v>37.976100000000002</v>
          </cell>
        </row>
        <row r="2198">
          <cell r="A2198" t="str">
            <v>001.18.12220</v>
          </cell>
          <cell r="B2198" t="str">
            <v>Fornecimento e instalação de torneira de pvc para lavatorio</v>
          </cell>
          <cell r="C2198" t="str">
            <v>UN</v>
          </cell>
          <cell r="D2198">
            <v>7.3003999999999998</v>
          </cell>
        </row>
        <row r="2199">
          <cell r="A2199" t="str">
            <v>001.18.12240</v>
          </cell>
          <cell r="B2199" t="str">
            <v>Fornecimento e instalação de torneira para uso geral marca deca ref. 1152 c 39 de 1/2 pol</v>
          </cell>
          <cell r="C2199" t="str">
            <v>UN</v>
          </cell>
          <cell r="D2199">
            <v>37.296100000000003</v>
          </cell>
        </row>
        <row r="2200">
          <cell r="A2200" t="str">
            <v>001.18.12260</v>
          </cell>
          <cell r="B2200" t="str">
            <v>Fornecimento e instalação de torneira para uso geral marca deca ref. 1152 c 39 de 3/4 pol</v>
          </cell>
          <cell r="C2200" t="str">
            <v>UN</v>
          </cell>
          <cell r="D2200">
            <v>40.356099999999998</v>
          </cell>
        </row>
        <row r="2201">
          <cell r="A2201" t="str">
            <v>001.18.12280</v>
          </cell>
          <cell r="B2201" t="str">
            <v>Fornecimento e instalação de torneira para uso geral marca deca ref. 1154 c 39 de 1/2 pol com arejador</v>
          </cell>
          <cell r="C2201" t="str">
            <v>UN</v>
          </cell>
          <cell r="D2201">
            <v>43.726100000000002</v>
          </cell>
        </row>
        <row r="2202">
          <cell r="A2202" t="str">
            <v>001.18.12300</v>
          </cell>
          <cell r="B2202" t="str">
            <v>Fornecimento e instalação de torneira para uso geral marca deca ref. 1154 c 39 de 3/4 pol com arejador</v>
          </cell>
          <cell r="C2202" t="str">
            <v>UN</v>
          </cell>
          <cell r="D2202">
            <v>43.726100000000002</v>
          </cell>
        </row>
        <row r="2203">
          <cell r="A2203" t="str">
            <v>001.18.12320</v>
          </cell>
          <cell r="B2203" t="str">
            <v>Fornecimento e instalação de torneira para uso geral marca deca metalica para jardim com adaptador para mangueira</v>
          </cell>
          <cell r="C2203" t="str">
            <v>UN</v>
          </cell>
          <cell r="D2203">
            <v>29.926100000000002</v>
          </cell>
        </row>
        <row r="2204">
          <cell r="A2204" t="str">
            <v>001.18.12340</v>
          </cell>
          <cell r="B2204" t="str">
            <v>Fornecimento e instalação de torneira para uso geral marca deca ref. 1153 c 39 com adaptador para mangueira</v>
          </cell>
          <cell r="C2204" t="str">
            <v>UN</v>
          </cell>
          <cell r="D2204">
            <v>47.408299999999997</v>
          </cell>
        </row>
        <row r="2205">
          <cell r="A2205" t="str">
            <v>001.18.12360</v>
          </cell>
          <cell r="B2205" t="str">
            <v>Fornecimento e instalação de torneira para uso geral marca deca ref. 1153 c 39 de 1/2 pol (maq tauque)</v>
          </cell>
          <cell r="C2205" t="str">
            <v>UN</v>
          </cell>
          <cell r="D2205">
            <v>40.686100000000003</v>
          </cell>
        </row>
        <row r="2206">
          <cell r="A2206" t="str">
            <v>001.18.12380</v>
          </cell>
          <cell r="B2206" t="str">
            <v>Fornecimento e instalação de torneira p/ uso geral metálica p/ jardim c/ adaptador p/ mangueira mod.1130 -</v>
          </cell>
          <cell r="C2206" t="str">
            <v>UN</v>
          </cell>
          <cell r="D2206">
            <v>39.566099999999999</v>
          </cell>
        </row>
        <row r="2207">
          <cell r="A2207" t="str">
            <v>001.18.12400</v>
          </cell>
          <cell r="B2207" t="str">
            <v>Fornecimento e instalação de torneira p/ uso geral  metálica p/ tanque mod. 1130</v>
          </cell>
          <cell r="C2207" t="str">
            <v>UN</v>
          </cell>
          <cell r="D2207">
            <v>39.566099999999999</v>
          </cell>
        </row>
        <row r="2208">
          <cell r="A2208" t="str">
            <v>001.18.12420</v>
          </cell>
          <cell r="B2208" t="str">
            <v>Fornecimento e instalação de torneira de pvc para uso geral</v>
          </cell>
          <cell r="C2208" t="str">
            <v>UN</v>
          </cell>
          <cell r="D2208">
            <v>4.9004000000000003</v>
          </cell>
        </row>
        <row r="2209">
          <cell r="A2209" t="str">
            <v>001.18.12440</v>
          </cell>
          <cell r="B2209" t="str">
            <v>Fornecimento e instalação de torneira de pvc para tanque</v>
          </cell>
          <cell r="C2209" t="str">
            <v>UN</v>
          </cell>
          <cell r="D2209">
            <v>5.3003999999999998</v>
          </cell>
        </row>
        <row r="2210">
          <cell r="A2210" t="str">
            <v>001.18.12460</v>
          </cell>
          <cell r="B2210" t="str">
            <v>Fornecimento e instalação de torneira para cela conforme det. n 24 do dop</v>
          </cell>
          <cell r="C2210" t="str">
            <v>UN</v>
          </cell>
          <cell r="D2210">
            <v>24.2407</v>
          </cell>
        </row>
        <row r="2211">
          <cell r="A2211" t="str">
            <v>001.18.12480</v>
          </cell>
          <cell r="B2211" t="str">
            <v>Fornecimento e instalação de torneira de pressão c/ esguicho para bebedouro 1/4 pol.</v>
          </cell>
          <cell r="C2211" t="str">
            <v>UN</v>
          </cell>
          <cell r="D2211">
            <v>12.4861</v>
          </cell>
        </row>
        <row r="2212">
          <cell r="A2212" t="str">
            <v>001.18.12500</v>
          </cell>
          <cell r="B2212" t="str">
            <v>Fornecimento e instalação de torneira para uso hospitalar para lavatório com comando no piso, incluindo válvula e bica cromada</v>
          </cell>
          <cell r="C2212" t="str">
            <v>UN</v>
          </cell>
          <cell r="D2212">
            <v>479.27050000000003</v>
          </cell>
        </row>
        <row r="2213">
          <cell r="A2213" t="str">
            <v>001.18.12520</v>
          </cell>
          <cell r="B2213" t="str">
            <v>Fornecimento e instalação de torneira para uso hospitalar válvula para água fria, especial para laboratório, da mont lab ou similar mod wl 08 (parede)</v>
          </cell>
          <cell r="C2213" t="str">
            <v>UN</v>
          </cell>
          <cell r="D2213">
            <v>115.626</v>
          </cell>
        </row>
        <row r="2214">
          <cell r="A2214" t="str">
            <v>001.18.12540</v>
          </cell>
          <cell r="B2214" t="str">
            <v>Fornecimento e instalação de torneira para uso hospitalar válvula para água fria, especial para laboratório, da mont lab ou similar mod wl 07 (bica móvel)</v>
          </cell>
          <cell r="C2214" t="str">
            <v>UN</v>
          </cell>
          <cell r="D2214">
            <v>151.6191</v>
          </cell>
        </row>
        <row r="2215">
          <cell r="A2215" t="str">
            <v>001.18.12560</v>
          </cell>
          <cell r="B2215" t="str">
            <v>Fornecimento e instalação de torneira para lavatório com comando no piso, incluindo válvula e bica cromada</v>
          </cell>
          <cell r="C2215" t="str">
            <v>UN</v>
          </cell>
          <cell r="D2215">
            <v>479.27050000000003</v>
          </cell>
        </row>
        <row r="2216">
          <cell r="A2216" t="str">
            <v>001.18.12580</v>
          </cell>
          <cell r="B2216" t="str">
            <v>Fornecimento e instalação de conjunto de metais deca para lavatório incl aparelho misturador com válvula simples ref.1875 c-45 cromado linha italiana</v>
          </cell>
          <cell r="C2216" t="str">
            <v>CJ</v>
          </cell>
          <cell r="D2216">
            <v>234.09110000000001</v>
          </cell>
        </row>
        <row r="2217">
          <cell r="A2217" t="str">
            <v>001.18.12600</v>
          </cell>
          <cell r="B2217" t="str">
            <v>Fornecimento e instalação de conjunto de metais deca para lavatório incl aparelho misturador com válvula simples ref 1875 c-44 cromado linha gemini</v>
          </cell>
          <cell r="C2217" t="str">
            <v>CJ</v>
          </cell>
          <cell r="D2217">
            <v>140.8511</v>
          </cell>
        </row>
        <row r="2218">
          <cell r="A2218" t="str">
            <v>001.18.12620</v>
          </cell>
          <cell r="B2218" t="str">
            <v>Fornecimento e instalação de conjunto de metais deca para lavatório incl aparelho misturador com válvula ref.1875 c-50 cromado linha prata</v>
          </cell>
          <cell r="C2218" t="str">
            <v>CJ</v>
          </cell>
          <cell r="D2218">
            <v>134.25110000000001</v>
          </cell>
        </row>
        <row r="2219">
          <cell r="A2219" t="str">
            <v>001.18.12640</v>
          </cell>
          <cell r="B2219" t="str">
            <v>Fornecimento e instalação de conjunto de metais deca para bide incl aparelho misturador c/ ducha e válvula simples ref.1895 c-45 cromado linha italiana</v>
          </cell>
          <cell r="C2219" t="str">
            <v>CJ</v>
          </cell>
          <cell r="D2219">
            <v>299.25110000000001</v>
          </cell>
        </row>
        <row r="2220">
          <cell r="A2220" t="str">
            <v>001.18.12660</v>
          </cell>
          <cell r="B2220" t="str">
            <v>Fornecimento e instalação de conjunto de metais deca para bide incl aparelho misturador c/ ducha e válvula simples ref. 1895 c 44 cromado linha gemini</v>
          </cell>
          <cell r="C2220" t="str">
            <v>CJ</v>
          </cell>
          <cell r="D2220">
            <v>179.2611</v>
          </cell>
        </row>
        <row r="2221">
          <cell r="A2221" t="str">
            <v>001.18.12680</v>
          </cell>
          <cell r="B2221" t="str">
            <v>Fornecimento e instalação de conjunto de metais deca para bide incl aparelho misturador c/ ducha e válvula simples ref.1895 c-50 cromado linha prata</v>
          </cell>
          <cell r="C2221" t="str">
            <v>CJ</v>
          </cell>
          <cell r="D2221">
            <v>171.27109999999999</v>
          </cell>
        </row>
        <row r="2222">
          <cell r="A2222" t="str">
            <v>001.18.12700</v>
          </cell>
          <cell r="B2222" t="str">
            <v>Fornecimento e instalação de aparelho misturador para pias com bica móvel e arejador (tipo mesa) ref 1256 c-50 cromado linha prata</v>
          </cell>
          <cell r="C2222" t="str">
            <v>UN</v>
          </cell>
          <cell r="D2222">
            <v>213.39109999999999</v>
          </cell>
        </row>
        <row r="2223">
          <cell r="A2223" t="str">
            <v>001.18.12720</v>
          </cell>
          <cell r="B2223" t="str">
            <v>Fornecimento e instalação de aparelho misturador p/ pia com bica móvel e arejador (tipo parede) ref 1258 c-50 cromado linha prata</v>
          </cell>
          <cell r="C2223" t="str">
            <v>UN</v>
          </cell>
          <cell r="D2223">
            <v>213.39109999999999</v>
          </cell>
        </row>
        <row r="2224">
          <cell r="A2224" t="str">
            <v>001.18.12740</v>
          </cell>
          <cell r="B2224" t="str">
            <v>Fornecimento e instalação de aparelho misturador p/ pia com bica móvel e arejador (tipo parede) reparo para válvula hidra</v>
          </cell>
          <cell r="C2224" t="str">
            <v>CJ</v>
          </cell>
          <cell r="D2224">
            <v>28.473299999999998</v>
          </cell>
        </row>
        <row r="2225">
          <cell r="A2225" t="str">
            <v>001.18.12760</v>
          </cell>
          <cell r="B2225" t="str">
            <v>Fornecimento e instalação de ducha manual linha prata mod. c-50</v>
          </cell>
          <cell r="C2225" t="str">
            <v>UN</v>
          </cell>
          <cell r="D2225">
            <v>77.696100000000001</v>
          </cell>
        </row>
        <row r="2226">
          <cell r="A2226" t="str">
            <v>001.18.12780</v>
          </cell>
          <cell r="B2226" t="str">
            <v>Fornecimento e instalação de lavatório c/ coluna mondiale - azalia - celite</v>
          </cell>
          <cell r="C2226" t="str">
            <v>UN</v>
          </cell>
          <cell r="D2226">
            <v>142.3733</v>
          </cell>
        </row>
        <row r="2227">
          <cell r="A2227" t="str">
            <v>001.18.12800</v>
          </cell>
          <cell r="B2227" t="str">
            <v>Fornecimento e instalação de lavatório de plastico</v>
          </cell>
          <cell r="C2227" t="str">
            <v>UN</v>
          </cell>
          <cell r="D2227">
            <v>38.423299999999998</v>
          </cell>
        </row>
        <row r="2228">
          <cell r="A2228" t="str">
            <v>001.18.12820</v>
          </cell>
          <cell r="B2228" t="str">
            <v>Fornecimento e instalação de lavatório de louça l. ravena deca ou similar c/ col. na cor normal inclusive acessórios de fixação</v>
          </cell>
          <cell r="C2228" t="str">
            <v>UN</v>
          </cell>
          <cell r="D2228">
            <v>94.173299999999998</v>
          </cell>
        </row>
        <row r="2229">
          <cell r="A2229" t="str">
            <v>001.18.12840</v>
          </cell>
          <cell r="B2229" t="str">
            <v>Fornecimento e instalação de lavatório de louça ravena deca ou similar s/ coluna na cor normal inclusive acessorios de fixacao</v>
          </cell>
          <cell r="C2229" t="str">
            <v>UN</v>
          </cell>
          <cell r="D2229">
            <v>69.643299999999996</v>
          </cell>
        </row>
        <row r="2230">
          <cell r="A2230" t="str">
            <v>001.18.12860</v>
          </cell>
          <cell r="B2230" t="str">
            <v>Fornecimento e instalação de lavatório de louça branca com coluna de primeira inclusive acessórios de fixação</v>
          </cell>
          <cell r="C2230" t="str">
            <v>UN</v>
          </cell>
          <cell r="D2230">
            <v>75.773300000000006</v>
          </cell>
        </row>
        <row r="2231">
          <cell r="A2231" t="str">
            <v>001.18.12880</v>
          </cell>
          <cell r="B2231" t="str">
            <v>Fornecimento e instalação de lavatório de louça branca sem coluna de primeira inclusive acessórios de fixação</v>
          </cell>
          <cell r="C2231" t="str">
            <v>UN</v>
          </cell>
          <cell r="D2231">
            <v>52.563299999999998</v>
          </cell>
        </row>
        <row r="2232">
          <cell r="A2232" t="str">
            <v>001.18.12900</v>
          </cell>
          <cell r="B2232" t="str">
            <v>Fornecimento e instalação de cuba de sobrepor mod. l 35 da deca</v>
          </cell>
          <cell r="C2232" t="str">
            <v>UN</v>
          </cell>
          <cell r="D2232">
            <v>88.013300000000001</v>
          </cell>
        </row>
        <row r="2233">
          <cell r="A2233" t="str">
            <v>001.18.12920</v>
          </cell>
          <cell r="B2233" t="str">
            <v>Fornecimento e instalação de cuba de embutir(oval)mod.l.33</v>
          </cell>
          <cell r="C2233" t="str">
            <v>UN</v>
          </cell>
          <cell r="D2233">
            <v>53.685099999999998</v>
          </cell>
        </row>
        <row r="2234">
          <cell r="A2234" t="str">
            <v>001.18.12921</v>
          </cell>
          <cell r="B2234" t="str">
            <v>Fornecimento e instalação de cuba de louça para bancadas e lavatório de embutir oval 49.00 x 36.00 cm</v>
          </cell>
          <cell r="C2234" t="str">
            <v>un</v>
          </cell>
          <cell r="D2234">
            <v>50.1877</v>
          </cell>
        </row>
        <row r="2235">
          <cell r="A2235" t="str">
            <v>001.18.12940</v>
          </cell>
          <cell r="B2235" t="str">
            <v>Fornecimento e instalação de louça sanitária composto por bacia, lavatório com coluna da linha ravena deca ou similar inclusive assento ap oo nas cores normais</v>
          </cell>
          <cell r="C2235" t="str">
            <v>CJ</v>
          </cell>
          <cell r="D2235">
            <v>284.4323</v>
          </cell>
        </row>
        <row r="2236">
          <cell r="A2236" t="str">
            <v>001.18.12960</v>
          </cell>
          <cell r="B2236" t="str">
            <v>Fornecimento e instalação de bacia santária de louça ravena deca ou similar na cor normal inclusive acessorios de fixacao</v>
          </cell>
          <cell r="C2236" t="str">
            <v>UN</v>
          </cell>
          <cell r="D2236">
            <v>102.8467</v>
          </cell>
        </row>
        <row r="2237">
          <cell r="A2237" t="str">
            <v>001.18.12980</v>
          </cell>
          <cell r="B2237" t="str">
            <v>Fornecimento e instalação de bacia sanitária modelo ravena com cx. acoplada</v>
          </cell>
          <cell r="C2237" t="str">
            <v>UN</v>
          </cell>
          <cell r="D2237">
            <v>179.47989999999999</v>
          </cell>
        </row>
        <row r="2238">
          <cell r="A2238" t="str">
            <v>001.18.13000</v>
          </cell>
          <cell r="B2238" t="str">
            <v>Fornecimento e instalação de bacia sanitária modelo vogue  com cx. acoplada</v>
          </cell>
          <cell r="C2238" t="str">
            <v>UN</v>
          </cell>
          <cell r="D2238">
            <v>179.47989999999999</v>
          </cell>
        </row>
        <row r="2239">
          <cell r="A2239" t="str">
            <v>001.18.13020</v>
          </cell>
          <cell r="B2239" t="str">
            <v>Fornecimento e instalação de bacia sanitária de louça - celite mondiale marfim - incl. acessório para fixação</v>
          </cell>
          <cell r="C2239" t="str">
            <v>UN</v>
          </cell>
          <cell r="D2239">
            <v>124.6417</v>
          </cell>
        </row>
        <row r="2240">
          <cell r="A2240" t="str">
            <v>001.18.13040</v>
          </cell>
          <cell r="B2240" t="str">
            <v>Fornecimento e instalação de bacia sanitária de louça - celite azalia com acessórios</v>
          </cell>
          <cell r="C2240" t="str">
            <v>UN</v>
          </cell>
          <cell r="D2240">
            <v>96.361699999999999</v>
          </cell>
        </row>
        <row r="2241">
          <cell r="A2241" t="str">
            <v>001.18.13060</v>
          </cell>
          <cell r="B2241" t="str">
            <v>Fornecimento e instalação de caixa de descarga para acoplar em bacia sanitaria</v>
          </cell>
          <cell r="C2241" t="str">
            <v>UN</v>
          </cell>
          <cell r="D2241">
            <v>110.68510000000001</v>
          </cell>
        </row>
        <row r="2242">
          <cell r="A2242" t="str">
            <v>001.18.13080</v>
          </cell>
          <cell r="B2242" t="str">
            <v>Fornecimento e instalação de assento plastico p/ vaso sanitario, """"""""astra"""""""" ou similar</v>
          </cell>
          <cell r="C2242" t="str">
            <v>UN</v>
          </cell>
          <cell r="D2242">
            <v>15.071099999999999</v>
          </cell>
        </row>
        <row r="2243">
          <cell r="A2243" t="str">
            <v>001.18.13100</v>
          </cell>
          <cell r="B2243" t="str">
            <v>Fornecimento e instalação de assento celite mondiale - 090 gelo polar</v>
          </cell>
          <cell r="C2243" t="str">
            <v>UN</v>
          </cell>
          <cell r="D2243">
            <v>118.7711</v>
          </cell>
        </row>
        <row r="2244">
          <cell r="A2244" t="str">
            <v>001.18.13120</v>
          </cell>
          <cell r="B2244" t="str">
            <v>Fornecimento e instalação de assento azalia - celite</v>
          </cell>
          <cell r="C2244" t="str">
            <v>UN</v>
          </cell>
          <cell r="D2244">
            <v>28.101099999999999</v>
          </cell>
        </row>
        <row r="2245">
          <cell r="A2245" t="str">
            <v>001.18.13140</v>
          </cell>
          <cell r="B2245" t="str">
            <v>Fornecimento e instalação de bidê de louça linha ravena deca ou similar na cor normal inclusive acessórios de fixação</v>
          </cell>
          <cell r="C2245" t="str">
            <v>UN</v>
          </cell>
          <cell r="D2245">
            <v>83.923299999999998</v>
          </cell>
        </row>
        <row r="2246">
          <cell r="A2246" t="str">
            <v>001.18.13160</v>
          </cell>
          <cell r="B2246" t="str">
            <v>Fornecimento e instalação de bidê de louça branca inclusive acessórios de fixação</v>
          </cell>
          <cell r="C2246" t="str">
            <v>UN</v>
          </cell>
          <cell r="D2246">
            <v>76.073300000000003</v>
          </cell>
        </row>
        <row r="2247">
          <cell r="A2247" t="str">
            <v>001.18.13180</v>
          </cell>
          <cell r="B2247" t="str">
            <v>Fornecimento e instalação de mictório de aço inoxidável de 1.20 m inclusive acessórios de fixação</v>
          </cell>
          <cell r="C2247" t="str">
            <v>UN</v>
          </cell>
          <cell r="D2247">
            <v>380.58659999999998</v>
          </cell>
        </row>
        <row r="2248">
          <cell r="A2248" t="str">
            <v>001.18.13200</v>
          </cell>
          <cell r="B2248" t="str">
            <v>Fornecimento e instalação de sifão de metal cromado de 1 x 1.5 pol para lavatório ou pia</v>
          </cell>
          <cell r="C2248" t="str">
            <v>UN</v>
          </cell>
          <cell r="D2248">
            <v>75.479299999999995</v>
          </cell>
        </row>
        <row r="2249">
          <cell r="A2249" t="str">
            <v>001.18.13220</v>
          </cell>
          <cell r="B2249" t="str">
            <v>Fornecimento e instalação de sifão de metal cromado de 1.5 x 1.5 pol para pia americana</v>
          </cell>
          <cell r="C2249" t="str">
            <v>UN</v>
          </cell>
          <cell r="D2249">
            <v>79.689300000000003</v>
          </cell>
        </row>
        <row r="2250">
          <cell r="A2250" t="str">
            <v>001.18.13240</v>
          </cell>
          <cell r="B2250" t="str">
            <v>Fornecimento e instalação de sifão de metal cromado de 2 x 1 pol para mictorio</v>
          </cell>
          <cell r="C2250" t="str">
            <v>UN</v>
          </cell>
          <cell r="D2250">
            <v>85.389300000000006</v>
          </cell>
        </row>
        <row r="2251">
          <cell r="A2251" t="str">
            <v>001.18.13260</v>
          </cell>
          <cell r="B2251" t="str">
            <v>Fornecimento e instalação de sifão de metal cromado de 1.1/4 x 1.5 pol para tanque</v>
          </cell>
          <cell r="C2251" t="str">
            <v>UN</v>
          </cell>
          <cell r="D2251">
            <v>79.959299999999999</v>
          </cell>
        </row>
        <row r="2252">
          <cell r="A2252" t="str">
            <v>001.18.13280</v>
          </cell>
          <cell r="B2252" t="str">
            <v>Fornecimento e instalação de sifão de pvc cromado de 1 x 1.5 pol para pia ou lavatorio</v>
          </cell>
          <cell r="C2252" t="str">
            <v>UN</v>
          </cell>
          <cell r="D2252">
            <v>9.0183999999999997</v>
          </cell>
        </row>
        <row r="2253">
          <cell r="A2253" t="str">
            <v>001.18.13300</v>
          </cell>
          <cell r="B2253" t="str">
            <v>Fornecimento e instalação de porta papel de louça  com rolete</v>
          </cell>
          <cell r="C2253" t="str">
            <v>UN</v>
          </cell>
          <cell r="D2253">
            <v>20.117699999999999</v>
          </cell>
        </row>
        <row r="2254">
          <cell r="A2254" t="str">
            <v>001.18.13320</v>
          </cell>
          <cell r="B2254" t="str">
            <v>Fornecimento e instalação de porta papel de metal cromado, fixado com bucha e parafuso</v>
          </cell>
          <cell r="C2254" t="str">
            <v>UN</v>
          </cell>
          <cell r="D2254">
            <v>13.4199</v>
          </cell>
        </row>
        <row r="2255">
          <cell r="A2255" t="str">
            <v>001.18.13340</v>
          </cell>
          <cell r="B2255" t="str">
            <v>Fornecimento e instalação de porta papel de louça c/ rolete - celite</v>
          </cell>
          <cell r="C2255" t="str">
            <v>UN</v>
          </cell>
          <cell r="D2255">
            <v>28.510300000000001</v>
          </cell>
        </row>
        <row r="2256">
          <cell r="A2256" t="str">
            <v>001.18.13360</v>
          </cell>
          <cell r="B2256" t="str">
            <v>Fornecimento e instalação de porta papel de louça c/ rolete elegant - celite</v>
          </cell>
          <cell r="C2256" t="str">
            <v>UN</v>
          </cell>
          <cell r="D2256">
            <v>34.900300000000001</v>
          </cell>
        </row>
        <row r="2257">
          <cell r="A2257" t="str">
            <v>001.18.13380</v>
          </cell>
          <cell r="B2257" t="str">
            <v>Fornecimento e instalação de saboneteira de louça de primeira sem alça</v>
          </cell>
          <cell r="C2257" t="str">
            <v>UN</v>
          </cell>
          <cell r="D2257">
            <v>19.948799999999999</v>
          </cell>
        </row>
        <row r="2258">
          <cell r="A2258" t="str">
            <v>001.18.13400</v>
          </cell>
          <cell r="B2258" t="str">
            <v>Fornecimento e instalação de saboneteira para sabão líquido marca lalekla ou similar</v>
          </cell>
          <cell r="C2258" t="str">
            <v>UN</v>
          </cell>
          <cell r="D2258">
            <v>24.956600000000002</v>
          </cell>
        </row>
        <row r="2259">
          <cell r="A2259" t="str">
            <v>001.18.13420</v>
          </cell>
          <cell r="B2259" t="str">
            <v>Fornecimento e instalação de saboneteira de metal cromado, fixada com bucha e parafuso</v>
          </cell>
          <cell r="C2259" t="str">
            <v>UN</v>
          </cell>
          <cell r="D2259">
            <v>10.1099</v>
          </cell>
        </row>
        <row r="2260">
          <cell r="A2260" t="str">
            <v>001.18.13440</v>
          </cell>
          <cell r="B2260" t="str">
            <v>Fornecimento e instalação de porta toalha de louça tipo cabide simples</v>
          </cell>
          <cell r="C2260" t="str">
            <v>UN</v>
          </cell>
          <cell r="D2260">
            <v>13.825100000000001</v>
          </cell>
        </row>
        <row r="2261">
          <cell r="A2261" t="str">
            <v>001.18.13460</v>
          </cell>
          <cell r="B2261" t="str">
            <v>Fornecimento e instalação de porta toalha de louça c/ barra de plástico</v>
          </cell>
          <cell r="C2261" t="str">
            <v>UN</v>
          </cell>
          <cell r="D2261">
            <v>28.510300000000001</v>
          </cell>
        </row>
        <row r="2262">
          <cell r="A2262" t="str">
            <v>001.18.13480</v>
          </cell>
          <cell r="B2262" t="str">
            <v>Fornecimento e instalação de porta toalha metálica para papel marca lalekla ou similar</v>
          </cell>
          <cell r="C2262" t="str">
            <v>UN</v>
          </cell>
          <cell r="D2262">
            <v>31.926600000000001</v>
          </cell>
        </row>
        <row r="2263">
          <cell r="A2263" t="str">
            <v>001.18.13500</v>
          </cell>
          <cell r="B2263" t="str">
            <v>Fornecimento e instalação de toalheiro - celite - argola</v>
          </cell>
          <cell r="C2263" t="str">
            <v>UN</v>
          </cell>
          <cell r="D2263">
            <v>26.1051</v>
          </cell>
        </row>
        <row r="2264">
          <cell r="A2264" t="str">
            <v>001.18.13520</v>
          </cell>
          <cell r="B2264" t="str">
            <v>Fornecimento e instalação de cabide de louça simples - celite</v>
          </cell>
          <cell r="C2264" t="str">
            <v>UND</v>
          </cell>
          <cell r="D2264">
            <v>33.289000000000001</v>
          </cell>
        </row>
        <row r="2265">
          <cell r="A2265" t="str">
            <v>001.18.13540</v>
          </cell>
          <cell r="B2265" t="str">
            <v>Fornecimento e instalação de cabide de metal cromado, fixado com bucha e parafuso</v>
          </cell>
          <cell r="C2265" t="str">
            <v>UN</v>
          </cell>
          <cell r="D2265">
            <v>16.189900000000002</v>
          </cell>
        </row>
        <row r="2266">
          <cell r="A2266" t="str">
            <v>001.18.13560</v>
          </cell>
          <cell r="B2266" t="str">
            <v>Fornecimento e instalação  de espelho para lavatorio com moldura simples e proteção de madeira na parte não espelhada dimensão 0.50 x 0.60 m</v>
          </cell>
          <cell r="C2266" t="str">
            <v>UN</v>
          </cell>
          <cell r="D2266">
            <v>37.387099999999997</v>
          </cell>
        </row>
        <row r="2267">
          <cell r="A2267" t="str">
            <v>001.18.13580</v>
          </cell>
          <cell r="B2267" t="str">
            <v>Fornecimento e instalação de espelho  para lavatório com moldura simples e proteção de madeira na parte não espelhada dim. 1.50 x 0.60 m</v>
          </cell>
          <cell r="C2267" t="str">
            <v>UN</v>
          </cell>
          <cell r="D2267">
            <v>50.143999999999998</v>
          </cell>
        </row>
        <row r="2268">
          <cell r="A2268" t="str">
            <v>001.18.13600</v>
          </cell>
          <cell r="B2268" t="str">
            <v>Fornecimento e instalação de chuveiro de pvc branco n. 1 da cipla ou similar</v>
          </cell>
          <cell r="C2268" t="str">
            <v>UN</v>
          </cell>
          <cell r="D2268">
            <v>7.4058999999999999</v>
          </cell>
        </row>
        <row r="2269">
          <cell r="A2269" t="str">
            <v>001.18.13620</v>
          </cell>
          <cell r="B2269" t="str">
            <v>Fornecimento e instalação de chuveiro de pvc cromado n. 2 da cipla ou similar</v>
          </cell>
          <cell r="C2269" t="str">
            <v>UN</v>
          </cell>
          <cell r="D2269">
            <v>15.0959</v>
          </cell>
        </row>
        <row r="2270">
          <cell r="A2270" t="str">
            <v>001.18.13640</v>
          </cell>
          <cell r="B2270" t="str">
            <v>Fornecimento e instalação de chuveiro de luxo com articulacao cromada ref. 1994 deca ou similar 1/2 pol</v>
          </cell>
          <cell r="C2270" t="str">
            <v>UN</v>
          </cell>
          <cell r="D2270">
            <v>148.01929999999999</v>
          </cell>
        </row>
        <row r="2271">
          <cell r="A2271" t="str">
            <v>001.18.13660</v>
          </cell>
          <cell r="B2271" t="str">
            <v>Fornecimento e instalação de chuveiro simples com articulacao cromada ref. 1995 deca ou similar 1/2 pol</v>
          </cell>
          <cell r="C2271" t="str">
            <v>UN</v>
          </cell>
          <cell r="D2271">
            <v>109.0193</v>
          </cell>
        </row>
        <row r="2272">
          <cell r="A2272" t="str">
            <v>001.18.13680</v>
          </cell>
          <cell r="B2272" t="str">
            <v>Fornecimento e instalação de chuveiro eletrico para 2500 w / 220 v lorenzetti ou similar</v>
          </cell>
          <cell r="C2272" t="str">
            <v>UN</v>
          </cell>
          <cell r="D2272">
            <v>98.663200000000003</v>
          </cell>
        </row>
        <row r="2273">
          <cell r="A2273" t="str">
            <v>001.18.13700</v>
          </cell>
          <cell r="B2273" t="str">
            <v>Fornecimento e instalação sistema conjugado chuveiro lava olhos acionamento instantãneo ref. wl-1cl5 da mont lab ou similar</v>
          </cell>
          <cell r="C2273" t="str">
            <v>UN</v>
          </cell>
          <cell r="D2273">
            <v>1422.6664000000001</v>
          </cell>
        </row>
        <row r="2274">
          <cell r="A2274" t="str">
            <v>001.18.13720</v>
          </cell>
          <cell r="B2274" t="str">
            <v>Fornecimento e instalação de ducha de pvc cromado articulavel 1/2 pol cipla ou similar</v>
          </cell>
          <cell r="C2274" t="str">
            <v>UN</v>
          </cell>
          <cell r="D2274">
            <v>7.4058999999999999</v>
          </cell>
        </row>
        <row r="2275">
          <cell r="A2275" t="str">
            <v>001.18.13740</v>
          </cell>
          <cell r="B2275" t="str">
            <v>Fornecimento e instalação de ducha ss corona com 3 temperaturas</v>
          </cell>
          <cell r="C2275" t="str">
            <v>UN</v>
          </cell>
          <cell r="D2275">
            <v>27.713200000000001</v>
          </cell>
        </row>
        <row r="2276">
          <cell r="A2276" t="str">
            <v>001.18.13760</v>
          </cell>
          <cell r="B2276" t="str">
            <v>Fornecimento e instalação de cuba de aço inox inclusive válvula americana n.1 - 46.5 x 31 x 15 cm</v>
          </cell>
          <cell r="C2276" t="str">
            <v>UN</v>
          </cell>
          <cell r="D2276">
            <v>102.1066</v>
          </cell>
        </row>
        <row r="2277">
          <cell r="A2277" t="str">
            <v>001.18.13780</v>
          </cell>
          <cell r="B2277" t="str">
            <v>Fornecimento e instalação de cuba de aço inox inclusive válvula americana n.2 - 56.0 x 33.5 x 15 cm</v>
          </cell>
          <cell r="C2277" t="str">
            <v>UN</v>
          </cell>
          <cell r="D2277">
            <v>118.1066</v>
          </cell>
        </row>
        <row r="2278">
          <cell r="A2278" t="str">
            <v>001.18.13800</v>
          </cell>
          <cell r="B2278" t="str">
            <v>Forneicmento e instalação de cuba de aço inox inclusive válvula americana - 40x40x20 cm</v>
          </cell>
          <cell r="C2278" t="str">
            <v>UN</v>
          </cell>
          <cell r="D2278">
            <v>46.061900000000001</v>
          </cell>
        </row>
        <row r="2279">
          <cell r="A2279" t="str">
            <v>001.18.13820</v>
          </cell>
          <cell r="B2279" t="str">
            <v>Fornecimento e instalação de cuba de aço inox inclusive válvula americana dupla 82 x 34 x 15 cm</v>
          </cell>
          <cell r="C2279" t="str">
            <v>UN</v>
          </cell>
          <cell r="D2279">
            <v>114.8351</v>
          </cell>
        </row>
        <row r="2280">
          <cell r="A2280" t="str">
            <v>001.18.13821</v>
          </cell>
          <cell r="B2280" t="str">
            <v>Fornecimento e instalação de banca ou tampo em aço inoxidável n.o de 1.20x0.60m com 1 cuba</v>
          </cell>
          <cell r="C2280" t="str">
            <v>un</v>
          </cell>
          <cell r="D2280">
            <v>277.21260000000001</v>
          </cell>
        </row>
        <row r="2281">
          <cell r="A2281" t="str">
            <v>001.18.13822</v>
          </cell>
          <cell r="B2281" t="str">
            <v>Fornecimento e instalação de banca ou tampo em aço inoxidável n.2 de 1.50x0.60m com 1 cuba</v>
          </cell>
          <cell r="C2281" t="str">
            <v>un</v>
          </cell>
          <cell r="D2281">
            <v>162.52260000000001</v>
          </cell>
        </row>
        <row r="2282">
          <cell r="A2282" t="str">
            <v>001.18.13823</v>
          </cell>
          <cell r="B2282" t="str">
            <v>Fornecimento e instalação de banca ou tampo em aço inoxidável n.2 de 1.80x0.60m com 1 cuba</v>
          </cell>
          <cell r="C2282" t="str">
            <v>un</v>
          </cell>
          <cell r="D2282">
            <v>256.26260000000002</v>
          </cell>
        </row>
        <row r="2283">
          <cell r="A2283" t="str">
            <v>001.18.13824</v>
          </cell>
          <cell r="B2283" t="str">
            <v>Fornecimento e instalação de banca ou tampo em aço inoxidável n.2 de 2.00x0.60m com 1 cuba</v>
          </cell>
          <cell r="C2283" t="str">
            <v>un</v>
          </cell>
          <cell r="D2283">
            <v>293.90260000000001</v>
          </cell>
        </row>
        <row r="2284">
          <cell r="A2284" t="str">
            <v>001.18.13825</v>
          </cell>
          <cell r="B2284" t="str">
            <v>Fornecimento e instalação de banca ou tampo em aço inoxidável n.334 de 2.00x0.60m com 2 cubas p/ ud</v>
          </cell>
          <cell r="C2284" t="str">
            <v>un</v>
          </cell>
          <cell r="D2284">
            <v>355.26260000000002</v>
          </cell>
        </row>
        <row r="2285">
          <cell r="A2285" t="str">
            <v>001.18.13826</v>
          </cell>
          <cell r="B2285" t="str">
            <v>Fornecimento e instalação de banca ou tampo em aço inoxidável da eternox revestida d1800mb c/ 1 cuba no centro, de 1,80m</v>
          </cell>
          <cell r="C2285" t="str">
            <v>un</v>
          </cell>
          <cell r="D2285">
            <v>276.9126</v>
          </cell>
        </row>
        <row r="2286">
          <cell r="A2286" t="str">
            <v>001.18.13827</v>
          </cell>
          <cell r="B2286" t="str">
            <v>Fornecimento e instalação de banca ou tampo em aço inoxidável da eternox revestida e1800mb c/ 1 cuba no centro, de 1,80m</v>
          </cell>
          <cell r="C2286" t="str">
            <v>un</v>
          </cell>
          <cell r="D2286">
            <v>277.21260000000001</v>
          </cell>
        </row>
        <row r="2287">
          <cell r="A2287" t="str">
            <v>001.18.13828</v>
          </cell>
          <cell r="B2287" t="str">
            <v>Fornecimento e instalação de banca ou tampo em aço inoxidável da eternox revestida 2000mb 2c c/ 2 cubas no centro, de 2,00m</v>
          </cell>
          <cell r="C2287" t="str">
            <v>un</v>
          </cell>
          <cell r="D2287">
            <v>331.26260000000002</v>
          </cell>
        </row>
        <row r="2288">
          <cell r="A2288" t="str">
            <v>001.18.13829</v>
          </cell>
          <cell r="B2288" t="str">
            <v>Fornecimento e instalação de banca ou tampo em aço inoxidável da eternox revestida d1600mb c/ 1 cuba no centro</v>
          </cell>
          <cell r="C2288" t="str">
            <v>un</v>
          </cell>
          <cell r="D2288">
            <v>162.52260000000001</v>
          </cell>
        </row>
        <row r="2289">
          <cell r="A2289" t="str">
            <v>001.18.13830</v>
          </cell>
          <cell r="B2289" t="str">
            <v>Fornecimento e instalação de banca ou tampo em aço inoxidável da eternox revestida 1800mb 2c c/ 2 cubas no centro</v>
          </cell>
          <cell r="C2289" t="str">
            <v>un</v>
          </cell>
          <cell r="D2289">
            <v>313.30259999999998</v>
          </cell>
        </row>
        <row r="2290">
          <cell r="A2290" t="str">
            <v>001.18.13831</v>
          </cell>
          <cell r="B2290" t="str">
            <v>Fornecimento e instalação de banca ou tampo em aço inoxidável da eternox revestida cuba dupla de 82x34x14cm</v>
          </cell>
          <cell r="C2290" t="str">
            <v>un</v>
          </cell>
          <cell r="D2290">
            <v>106.2426</v>
          </cell>
        </row>
        <row r="2291">
          <cell r="A2291" t="str">
            <v>001.18.13832</v>
          </cell>
          <cell r="B2291" t="str">
            <v>Fornecimento e instalação de banca ou tampo em aço inoxidável da eternox revestido e1800mb com 2 cubas lado direito</v>
          </cell>
          <cell r="C2291" t="str">
            <v>un</v>
          </cell>
          <cell r="D2291">
            <v>313.30259999999998</v>
          </cell>
        </row>
        <row r="2292">
          <cell r="A2292" t="str">
            <v>001.18.13833</v>
          </cell>
          <cell r="B2292" t="str">
            <v>Fornecimento e instalação de banca ou tampo em aço inoxidável da eternox revestido e1800mb com 2 cubas lado direito</v>
          </cell>
          <cell r="C2292" t="str">
            <v>un</v>
          </cell>
          <cell r="D2292">
            <v>313.30259999999998</v>
          </cell>
        </row>
        <row r="2293">
          <cell r="A2293" t="str">
            <v>001.18.13834</v>
          </cell>
          <cell r="B2293" t="str">
            <v>Fornecimento e instalação de banca ou tampo em aço inoxidável da eternox revestida de 2.60 x 0.55 m c/ 1 cuba e valvula</v>
          </cell>
          <cell r="C2293" t="str">
            <v>un</v>
          </cell>
          <cell r="D2293">
            <v>162.52260000000001</v>
          </cell>
        </row>
        <row r="2294">
          <cell r="A2294" t="str">
            <v>001.18.13835</v>
          </cell>
          <cell r="B2294" t="str">
            <v>Fornecimento e instalação de banca de granilite fundida na obra com espessura de 0.05 m</v>
          </cell>
          <cell r="C2294" t="str">
            <v>m2</v>
          </cell>
          <cell r="D2294">
            <v>79.5702</v>
          </cell>
        </row>
        <row r="2295">
          <cell r="A2295" t="str">
            <v>001.18.13836</v>
          </cell>
          <cell r="B2295" t="str">
            <v>Fornecimento e instalação de bancada em ardósia polida 1.50 x 0.60 com 1 cuba inox 40.00x40.00x15.00</v>
          </cell>
          <cell r="C2295" t="str">
            <v>un</v>
          </cell>
          <cell r="D2295">
            <v>179.1634</v>
          </cell>
        </row>
        <row r="2296">
          <cell r="A2296" t="str">
            <v>001.18.13837</v>
          </cell>
          <cell r="B2296" t="str">
            <v>Fornecimento e instalação de banca de mármore sintético c/ 01 cuba no centro , de 1.80m</v>
          </cell>
          <cell r="C2296" t="str">
            <v>un</v>
          </cell>
          <cell r="D2296">
            <v>76.898499999999999</v>
          </cell>
        </row>
        <row r="2297">
          <cell r="A2297" t="str">
            <v>001.18.13838</v>
          </cell>
          <cell r="B2297" t="str">
            <v>Forneicmento e instalação de banca de mármore sintético c/ 02 cubas no centro , de 1.80m</v>
          </cell>
          <cell r="C2297" t="str">
            <v>un</v>
          </cell>
          <cell r="D2297">
            <v>76.898499999999999</v>
          </cell>
        </row>
        <row r="2298">
          <cell r="A2298" t="str">
            <v>001.18.13839</v>
          </cell>
          <cell r="B2298" t="str">
            <v>Fornecimento e instalação de banca de mármore sintético com uma cuba - 120.00x54.00cm</v>
          </cell>
          <cell r="C2298" t="str">
            <v>un</v>
          </cell>
          <cell r="D2298">
            <v>47.278500000000001</v>
          </cell>
        </row>
        <row r="2299">
          <cell r="A2299" t="str">
            <v>001.18.13840</v>
          </cell>
          <cell r="B2299" t="str">
            <v>Fornecimento e instalação de bancada em aço inox 316 1.90 x 0.80 formado por peças estampadas sem emendas visíveis, com 2 cubas em aço inox 316 estampado sem cantos vivos, nas dimensões (40x60x40)cm</v>
          </cell>
          <cell r="C2299" t="str">
            <v>un</v>
          </cell>
          <cell r="D2299">
            <v>350.20339999999999</v>
          </cell>
        </row>
        <row r="2300">
          <cell r="A2300" t="str">
            <v>001.18.13841</v>
          </cell>
          <cell r="B2300" t="str">
            <v>Fornecimento e instalação de bancada em aço inox 316 2.20 x 0.80 formado por peças estampadas sem emendas visíveis, com 2 cubas em aço inox 316 estampado sem cantos vivos, nas dimensões (40x60x40)cm</v>
          </cell>
          <cell r="C2300" t="str">
            <v>un</v>
          </cell>
          <cell r="D2300">
            <v>368.67340000000002</v>
          </cell>
        </row>
        <row r="2301">
          <cell r="A2301" t="str">
            <v>001.18.13843</v>
          </cell>
          <cell r="B2301" t="str">
            <v>Fornecimento e instalação de bancada seca em aço inox 316 1.80 x 0.80 formado por peças estampadas sem emendas visíveis</v>
          </cell>
          <cell r="C2301" t="str">
            <v>un</v>
          </cell>
          <cell r="D2301">
            <v>313.8134</v>
          </cell>
        </row>
        <row r="2302">
          <cell r="A2302" t="str">
            <v>001.18.13844</v>
          </cell>
          <cell r="B2302" t="str">
            <v>Fornecimento e instalação de cuba dupla com válvula, 82x34x14 cm</v>
          </cell>
          <cell r="C2302" t="str">
            <v>un</v>
          </cell>
          <cell r="D2302">
            <v>112.8977</v>
          </cell>
        </row>
        <row r="2303">
          <cell r="A2303" t="str">
            <v>001.18.13845</v>
          </cell>
          <cell r="B2303" t="str">
            <v>Fornecimento e instalação de cuba simples de 400.00mmx340.00mmx140.00mm (p) , aco inox eternox</v>
          </cell>
          <cell r="C2303" t="str">
            <v>un</v>
          </cell>
          <cell r="D2303">
            <v>92.6785</v>
          </cell>
        </row>
        <row r="2304">
          <cell r="A2304" t="str">
            <v>001.18.13846</v>
          </cell>
          <cell r="B2304" t="str">
            <v>Fornecimento e instalação de cuba de aço inox, inclusive válvula americana nº 1 - 46.50 x 31.00 x 15.00 cm</v>
          </cell>
          <cell r="C2304" t="str">
            <v>un</v>
          </cell>
          <cell r="D2304">
            <v>101.06189999999999</v>
          </cell>
        </row>
        <row r="2305">
          <cell r="A2305" t="str">
            <v>001.18.13847</v>
          </cell>
          <cell r="B2305" t="str">
            <v>Fornecimento e instalação de cuba de aço inox, inclusive válvula americana nº 2 - 56.00 x 33.50 x 15.00 cm</v>
          </cell>
          <cell r="C2305" t="str">
            <v>un</v>
          </cell>
          <cell r="D2305">
            <v>117.06189999999999</v>
          </cell>
        </row>
        <row r="2306">
          <cell r="A2306" t="str">
            <v>001.18.13848</v>
          </cell>
          <cell r="B2306" t="str">
            <v>Fornecimento e instalação de cuba dupla 82.00 x 34.00 x 15.00 cm</v>
          </cell>
          <cell r="C2306" t="str">
            <v>un</v>
          </cell>
          <cell r="D2306">
            <v>117.06189999999999</v>
          </cell>
        </row>
        <row r="2307">
          <cell r="A2307" t="str">
            <v>001.18.13850</v>
          </cell>
          <cell r="B2307" t="str">
            <v>Fornecimento e instalação de tanque para lavar roupa pré-moldado de concreto modelo simples dim. 60 x 60 cm</v>
          </cell>
          <cell r="C2307" t="str">
            <v>un</v>
          </cell>
          <cell r="D2307">
            <v>37.123199999999997</v>
          </cell>
        </row>
        <row r="2308">
          <cell r="A2308" t="str">
            <v>001.18.13860</v>
          </cell>
          <cell r="B2308" t="str">
            <v>Fornecimento e instalação de tanque para lavar roupa pre-moldado de concreto, 3 cubas, dim. 0,60x1,80m</v>
          </cell>
          <cell r="C2308" t="str">
            <v>UN</v>
          </cell>
          <cell r="D2308">
            <v>62.556899999999999</v>
          </cell>
        </row>
        <row r="2309">
          <cell r="A2309" t="str">
            <v>001.18.13880</v>
          </cell>
          <cell r="B2309" t="str">
            <v>Fornecimento e instalação de tanque para lavar roupa de louca branca tamanho médio com coluna</v>
          </cell>
          <cell r="C2309" t="str">
            <v>UN</v>
          </cell>
          <cell r="D2309">
            <v>186.572</v>
          </cell>
        </row>
        <row r="2310">
          <cell r="A2310" t="str">
            <v>001.18.13900</v>
          </cell>
          <cell r="B2310" t="str">
            <v>Fornecimento e instalação de tanque para lavar roupa de louca branca tamanho médio sem coluna</v>
          </cell>
          <cell r="C2310" t="str">
            <v>UN</v>
          </cell>
          <cell r="D2310">
            <v>155.97200000000001</v>
          </cell>
        </row>
        <row r="2311">
          <cell r="A2311" t="str">
            <v>001.18.13920</v>
          </cell>
          <cell r="B2311" t="str">
            <v>Fornecimento e instalação de tanque - celite - medio branco - c/ coluna r-002.05 c/ válvula</v>
          </cell>
          <cell r="C2311" t="str">
            <v>UN</v>
          </cell>
          <cell r="D2311">
            <v>157.42320000000001</v>
          </cell>
        </row>
        <row r="2312">
          <cell r="A2312" t="str">
            <v>001.18.13940</v>
          </cell>
          <cell r="B2312" t="str">
            <v>Fornecimento e instalação de tanque decoralite simples - tam-03 - c/ valvula</v>
          </cell>
          <cell r="C2312" t="str">
            <v>UN</v>
          </cell>
          <cell r="D2312">
            <v>188.3853</v>
          </cell>
        </row>
        <row r="2313">
          <cell r="A2313" t="str">
            <v>001.18.13960</v>
          </cell>
          <cell r="B2313" t="str">
            <v>Fornecimento e instalação de tanque de plástico - pequeno</v>
          </cell>
          <cell r="C2313" t="str">
            <v>UN</v>
          </cell>
          <cell r="D2313">
            <v>36.073300000000003</v>
          </cell>
        </row>
        <row r="2314">
          <cell r="A2314" t="str">
            <v>001.18.13980</v>
          </cell>
          <cell r="B2314" t="str">
            <v>Fornecimento e instalação de bebedouro -mictório - lavatório tipo cocho conforme det. num.11 - a do dop</v>
          </cell>
          <cell r="C2314" t="str">
            <v>ML</v>
          </cell>
          <cell r="D2314">
            <v>71.8</v>
          </cell>
        </row>
        <row r="2315">
          <cell r="A2315" t="str">
            <v>001.18.14000</v>
          </cell>
          <cell r="B2315" t="str">
            <v>Fornecimento e instalação de bebedouro elétrico elege de 40 litros</v>
          </cell>
          <cell r="C2315" t="str">
            <v>UN</v>
          </cell>
          <cell r="D2315">
            <v>493.88659999999999</v>
          </cell>
        </row>
        <row r="2316">
          <cell r="A2316" t="str">
            <v>001.18.14020</v>
          </cell>
          <cell r="B2316" t="str">
            <v>Fornecimento e instalação de bebedouro elétrico com filtro interno mod. bvi 040 ( 40 litros )</v>
          </cell>
          <cell r="C2316" t="str">
            <v>UN</v>
          </cell>
          <cell r="D2316">
            <v>703.23659999999995</v>
          </cell>
        </row>
        <row r="2317">
          <cell r="A2317" t="str">
            <v>001.18.14040</v>
          </cell>
          <cell r="B2317" t="str">
            <v>Fornecimento e instalação de bebedouro elétrico com filtro interno mod. bvi 080 ( 80 litros )</v>
          </cell>
          <cell r="C2317" t="str">
            <v>UN</v>
          </cell>
          <cell r="D2317">
            <v>868.23659999999995</v>
          </cell>
        </row>
        <row r="2318">
          <cell r="A2318" t="str">
            <v>001.18.14060</v>
          </cell>
          <cell r="B2318" t="str">
            <v>Fornecimento e instalação de tubo leve de pvc rígido branco c/ ponta e bolsa lisa em barra 6 m diâmetro 450 mm</v>
          </cell>
          <cell r="C2318" t="str">
            <v>ML</v>
          </cell>
          <cell r="D2318">
            <v>82.278400000000005</v>
          </cell>
        </row>
        <row r="2319">
          <cell r="A2319" t="str">
            <v>001.18.14080</v>
          </cell>
          <cell r="B2319" t="str">
            <v>Fornecimento e instalação de tubo leve de pvc rígido branco c/ ponta e bolsa lisa em barra 6 m diâmetro 400 mm</v>
          </cell>
          <cell r="C2319" t="str">
            <v>ML</v>
          </cell>
          <cell r="D2319">
            <v>82.537999999999997</v>
          </cell>
        </row>
        <row r="2320">
          <cell r="A2320" t="str">
            <v>001.18.14100</v>
          </cell>
          <cell r="B2320" t="str">
            <v>Fornecimento e instalação de tubo leve de pvc rígido branco c/ ponta e bolsa lisa em barra 6 m diâmetro 300 mm</v>
          </cell>
          <cell r="C2320" t="str">
            <v>ML</v>
          </cell>
          <cell r="D2320">
            <v>55.057499999999997</v>
          </cell>
        </row>
        <row r="2321">
          <cell r="A2321" t="str">
            <v>001.18.14120</v>
          </cell>
          <cell r="B2321" t="str">
            <v>Fornecimento e instalaçao de tubo leve de pvc rígido branco c/ ponta e bolsa lisa em barra 6 m diâmetro 250 mm</v>
          </cell>
          <cell r="C2321" t="str">
            <v>ML</v>
          </cell>
          <cell r="D2321">
            <v>33.882899999999999</v>
          </cell>
        </row>
        <row r="2322">
          <cell r="A2322" t="str">
            <v>001.18.14140</v>
          </cell>
          <cell r="B2322" t="str">
            <v>Fornecimento e instalação de tubo leve de pvc rígido branco c/ ponta e bolsa lisa em barra 6 m diâmetro 200 mm</v>
          </cell>
          <cell r="C2322" t="str">
            <v>ML</v>
          </cell>
          <cell r="D2322">
            <v>23.3216</v>
          </cell>
        </row>
        <row r="2323">
          <cell r="A2323" t="str">
            <v>001.18.14160</v>
          </cell>
          <cell r="B2323" t="str">
            <v>Fornecimento e instalação de tubo leve de pvc rígido branco c/ ponta e bolsa lisa em barra 6 m diâmetro 150 mm</v>
          </cell>
          <cell r="C2323" t="str">
            <v>ML</v>
          </cell>
          <cell r="D2323">
            <v>22.668299999999999</v>
          </cell>
        </row>
        <row r="2324">
          <cell r="A2324" t="str">
            <v>001.18.14180</v>
          </cell>
          <cell r="B2324" t="str">
            <v>Fornecimento e instalação de tubo leve de pvc rígido branco c/ ponta e bolsa lisa em barra 6 m diâmetro 125 mm</v>
          </cell>
          <cell r="C2324" t="str">
            <v>ML</v>
          </cell>
          <cell r="D2324">
            <v>19.7224</v>
          </cell>
        </row>
        <row r="2325">
          <cell r="A2325" t="str">
            <v>001.18.14200</v>
          </cell>
          <cell r="B2325" t="str">
            <v>Fornecimento e instalação de tubo de pvc rígido cor branca com ponta e bolsa em barra de 6 m diâmetro 100 mm</v>
          </cell>
          <cell r="C2325" t="str">
            <v>ML</v>
          </cell>
          <cell r="D2325">
            <v>8.6328999999999994</v>
          </cell>
        </row>
        <row r="2326">
          <cell r="A2326" t="str">
            <v>001.18.14220</v>
          </cell>
          <cell r="B2326" t="str">
            <v>Fornecimento e instalação de tubo de pvc rígido cor branca com ponta e bolsa em barra de 6 m diâmetro 75 mm</v>
          </cell>
          <cell r="C2326" t="str">
            <v>ML</v>
          </cell>
          <cell r="D2326">
            <v>9.0402000000000005</v>
          </cell>
        </row>
        <row r="2327">
          <cell r="A2327" t="str">
            <v>001.18.14240</v>
          </cell>
          <cell r="B2327" t="str">
            <v>Fornecimento e instalação de tubo de pvc rígido cor branca com ponta e bolsa em barra de 6 m diâmetro 50 mm</v>
          </cell>
          <cell r="C2327" t="str">
            <v>ML</v>
          </cell>
          <cell r="D2327">
            <v>6.6933999999999996</v>
          </cell>
        </row>
        <row r="2328">
          <cell r="A2328" t="str">
            <v>001.18.14260</v>
          </cell>
          <cell r="B2328" t="str">
            <v>Fornecimento e instalação de tubo de pvc rígido cor branca com ponta e bolsa em barra de 6m diâmetro 40 mm</v>
          </cell>
          <cell r="C2328" t="str">
            <v>ML</v>
          </cell>
          <cell r="D2328">
            <v>4.2640000000000002</v>
          </cell>
        </row>
        <row r="2329">
          <cell r="A2329" t="str">
            <v>001.18.14280</v>
          </cell>
          <cell r="B2329" t="str">
            <v>Fornecimento e instalação de curva 90º de pvc rígido cor branca  diam.100 mm</v>
          </cell>
          <cell r="C2329" t="str">
            <v>UN</v>
          </cell>
          <cell r="D2329">
            <v>14.8964</v>
          </cell>
        </row>
        <row r="2330">
          <cell r="A2330" t="str">
            <v>001.18.14300</v>
          </cell>
          <cell r="B2330" t="str">
            <v>Fornecimento e instalação de curva 90º de pvc rígido cor branca  diam. 75 mm</v>
          </cell>
          <cell r="C2330" t="str">
            <v>UN</v>
          </cell>
          <cell r="D2330">
            <v>20.185099999999998</v>
          </cell>
        </row>
        <row r="2331">
          <cell r="A2331" t="str">
            <v>001.18.14320</v>
          </cell>
          <cell r="B2331" t="str">
            <v>Fornecimento e instalação de curva 90º de pvc rígido cor branca   diam. 50 mm</v>
          </cell>
          <cell r="C2331" t="str">
            <v>UN</v>
          </cell>
          <cell r="D2331">
            <v>6.7161</v>
          </cell>
        </row>
        <row r="2332">
          <cell r="A2332" t="str">
            <v>001.18.14340</v>
          </cell>
          <cell r="B2332" t="str">
            <v>Fornecimento e instalação de curva 90º de pvc rígido cor branca   diam. 150 mm</v>
          </cell>
          <cell r="C2332" t="str">
            <v>UN</v>
          </cell>
          <cell r="D2332">
            <v>52.871099999999998</v>
          </cell>
        </row>
        <row r="2333">
          <cell r="A2333" t="str">
            <v>001.18.14360</v>
          </cell>
          <cell r="B2333" t="str">
            <v>Fornecimento e instalação de curva 45º de pvc rígido cor branca   diam.100 mm</v>
          </cell>
          <cell r="C2333" t="str">
            <v>UN</v>
          </cell>
          <cell r="D2333">
            <v>17.2864</v>
          </cell>
        </row>
        <row r="2334">
          <cell r="A2334" t="str">
            <v>001.18.14380</v>
          </cell>
          <cell r="B2334" t="str">
            <v>Fornecimento e instalação de curva 45º de pvc rígido cor branca   diam. 75 mm</v>
          </cell>
          <cell r="C2334" t="str">
            <v>UN</v>
          </cell>
          <cell r="D2334">
            <v>14.7851</v>
          </cell>
        </row>
        <row r="2335">
          <cell r="A2335" t="str">
            <v>001.18.14400</v>
          </cell>
          <cell r="B2335" t="str">
            <v>Fornecimento e instalação de curva 45º de pvc rígido cor branca   diam. 50 mm</v>
          </cell>
          <cell r="C2335" t="str">
            <v>UN</v>
          </cell>
          <cell r="D2335">
            <v>7.8560999999999996</v>
          </cell>
        </row>
        <row r="2336">
          <cell r="A2336" t="str">
            <v>001.18.14420</v>
          </cell>
          <cell r="B2336" t="str">
            <v>Fornecimento e instalação de joelho 90º com anel de borracha, de pvc rígido cor branca   diam. 50 mm</v>
          </cell>
          <cell r="C2336" t="str">
            <v>UN</v>
          </cell>
          <cell r="D2336">
            <v>3.7461000000000002</v>
          </cell>
        </row>
        <row r="2337">
          <cell r="A2337" t="str">
            <v>001.18.14440</v>
          </cell>
          <cell r="B2337" t="str">
            <v>Fornecimento e instalação de capa de pvc rígido cor branca   diam.100 mm</v>
          </cell>
          <cell r="C2337" t="str">
            <v>UN</v>
          </cell>
          <cell r="D2337">
            <v>9.8910999999999998</v>
          </cell>
        </row>
        <row r="2338">
          <cell r="A2338" t="str">
            <v>001.18.14460</v>
          </cell>
          <cell r="B2338" t="str">
            <v>Fornecimento e instalação de capa de pvc rígido cor branca  diam. 75 mm</v>
          </cell>
          <cell r="C2338" t="str">
            <v>UN</v>
          </cell>
          <cell r="D2338">
            <v>7.6268000000000002</v>
          </cell>
        </row>
        <row r="2339">
          <cell r="A2339" t="str">
            <v>001.18.14480</v>
          </cell>
          <cell r="B2339" t="str">
            <v>Fornecimento e instalação de capa de pvc rígido cor branca   diam. 50 mm</v>
          </cell>
          <cell r="C2339" t="str">
            <v>UN</v>
          </cell>
          <cell r="D2339">
            <v>4.9226999999999999</v>
          </cell>
        </row>
        <row r="2340">
          <cell r="A2340" t="str">
            <v>001.18.14500</v>
          </cell>
          <cell r="B2340" t="str">
            <v>Fornecimento e instalação de joelho 45º de pvc rígido cor branca  diam.100 mm</v>
          </cell>
          <cell r="C2340" t="str">
            <v>UN</v>
          </cell>
          <cell r="D2340">
            <v>8.8764000000000003</v>
          </cell>
        </row>
        <row r="2341">
          <cell r="A2341" t="str">
            <v>001.18.14520</v>
          </cell>
          <cell r="B2341" t="str">
            <v>Fornecimento e instalação de joelho 45º de pvc rígido cor branca   diam. 75 mm</v>
          </cell>
          <cell r="C2341" t="str">
            <v>UN</v>
          </cell>
          <cell r="D2341">
            <v>5.1351000000000004</v>
          </cell>
        </row>
        <row r="2342">
          <cell r="A2342" t="str">
            <v>001.18.14540</v>
          </cell>
          <cell r="B2342" t="str">
            <v>Fornecimento e instalação de joelho 45º de pvc rígido cor branca   diam. 50 mm</v>
          </cell>
          <cell r="C2342" t="str">
            <v>UN</v>
          </cell>
          <cell r="D2342">
            <v>4.2161</v>
          </cell>
        </row>
        <row r="2343">
          <cell r="A2343" t="str">
            <v>001.18.14560</v>
          </cell>
          <cell r="B2343" t="str">
            <v>Fornecimento e instalação de junção invertida de pvc rígido branca para estoto primário diam. 50x50mm</v>
          </cell>
          <cell r="C2343" t="str">
            <v>UN</v>
          </cell>
          <cell r="D2343">
            <v>9.1685999999999996</v>
          </cell>
        </row>
        <row r="2344">
          <cell r="A2344" t="str">
            <v>001.18.14580</v>
          </cell>
          <cell r="B2344" t="str">
            <v>Fornecimento e instalação de junção dupla invertida de pvc rígido branca para esgoto primário diam. 100 x 50 mm</v>
          </cell>
          <cell r="C2344" t="str">
            <v>UN</v>
          </cell>
          <cell r="D2344">
            <v>13.478400000000001</v>
          </cell>
        </row>
        <row r="2345">
          <cell r="A2345" t="str">
            <v>001.18.14600</v>
          </cell>
          <cell r="B2345" t="str">
            <v>Fornecimento e instalação de junção simples de pvc rígido branca  diam. 100x100 mm</v>
          </cell>
          <cell r="C2345" t="str">
            <v>UN</v>
          </cell>
          <cell r="D2345">
            <v>15.658799999999999</v>
          </cell>
        </row>
        <row r="2346">
          <cell r="A2346" t="str">
            <v>001.18.14620</v>
          </cell>
          <cell r="B2346" t="str">
            <v>Fornecimento e instalação de junção simples de pvc rígido branca  diam. 100x75 mm</v>
          </cell>
          <cell r="C2346" t="str">
            <v>UN</v>
          </cell>
          <cell r="D2346">
            <v>11.598800000000001</v>
          </cell>
        </row>
        <row r="2347">
          <cell r="A2347" t="str">
            <v>001.18.14640</v>
          </cell>
          <cell r="B2347" t="str">
            <v>Fornecimento e instalação de junção simples de pvc rígido branca  diam. 100x50 mm</v>
          </cell>
          <cell r="C2347" t="str">
            <v>UN</v>
          </cell>
          <cell r="D2347">
            <v>13.0688</v>
          </cell>
        </row>
        <row r="2348">
          <cell r="A2348" t="str">
            <v>001.18.14660</v>
          </cell>
          <cell r="B2348" t="str">
            <v>Fornecimento e instalação de junção simples de pvc rígido branca  diam. 75x75 mm</v>
          </cell>
          <cell r="C2348" t="str">
            <v>UN</v>
          </cell>
          <cell r="D2348">
            <v>10.2576</v>
          </cell>
        </row>
        <row r="2349">
          <cell r="A2349" t="str">
            <v>001.18.14680</v>
          </cell>
          <cell r="B2349" t="str">
            <v>Fornecimento e instalação de junção simples de pvc rígido branca  diam. 75x50 mm</v>
          </cell>
          <cell r="C2349" t="str">
            <v>UN</v>
          </cell>
          <cell r="D2349">
            <v>8.3376000000000001</v>
          </cell>
        </row>
        <row r="2350">
          <cell r="A2350" t="str">
            <v>001.18.14700</v>
          </cell>
          <cell r="B2350" t="str">
            <v>Fornecimento e instalação de junção simples de pvc rígido branca  diam. 50x50 mm</v>
          </cell>
          <cell r="C2350" t="str">
            <v>UN</v>
          </cell>
          <cell r="D2350">
            <v>7.0785999999999998</v>
          </cell>
        </row>
        <row r="2351">
          <cell r="A2351" t="str">
            <v>001.18.14720</v>
          </cell>
          <cell r="B2351" t="str">
            <v>Fornecimento e instalação de joelho 90º de pvc rígido branco  diam.75 mm</v>
          </cell>
          <cell r="C2351" t="str">
            <v>UN</v>
          </cell>
          <cell r="D2351">
            <v>7.5151000000000003</v>
          </cell>
        </row>
        <row r="2352">
          <cell r="A2352" t="str">
            <v>001.18.14740</v>
          </cell>
          <cell r="B2352" t="str">
            <v>Fornecimento e instalação de joelho 90º de pvc rígido branco  diam.50 mm</v>
          </cell>
          <cell r="C2352" t="str">
            <v>UN</v>
          </cell>
          <cell r="D2352">
            <v>4.9961000000000002</v>
          </cell>
        </row>
        <row r="2353">
          <cell r="A2353" t="str">
            <v>001.18.14760</v>
          </cell>
          <cell r="B2353" t="str">
            <v>Fornecimento e instalação de joelho 90º de pvc rígido branco  diam.100 mm</v>
          </cell>
          <cell r="C2353" t="str">
            <v>UN</v>
          </cell>
          <cell r="D2353">
            <v>10.118399999999999</v>
          </cell>
        </row>
        <row r="2354">
          <cell r="A2354" t="str">
            <v>001.18.14780</v>
          </cell>
          <cell r="B2354" t="str">
            <v>Fornecimento e instalação de joelho 90º curto com visita pvc branco para esgoto primário diam.100x75 mm</v>
          </cell>
          <cell r="C2354" t="str">
            <v>UN</v>
          </cell>
          <cell r="D2354">
            <v>11.756399999999999</v>
          </cell>
        </row>
        <row r="2355">
          <cell r="A2355" t="str">
            <v>001.18.14800</v>
          </cell>
          <cell r="B2355" t="str">
            <v>Fornecimento e instalação de joelho 90º curto com visita pvc branco para esgoto primário diam.100x50 mm</v>
          </cell>
          <cell r="C2355" t="str">
            <v>UN</v>
          </cell>
          <cell r="D2355">
            <v>10.2851</v>
          </cell>
        </row>
        <row r="2356">
          <cell r="A2356" t="str">
            <v>001.18.14820</v>
          </cell>
          <cell r="B2356" t="str">
            <v>Fornecimento e instalação de joelho 90º curto com visita pvc branco para esgoto primário diam. 75x50 mm</v>
          </cell>
          <cell r="C2356" t="str">
            <v>UN</v>
          </cell>
          <cell r="D2356">
            <v>7.3661000000000003</v>
          </cell>
        </row>
        <row r="2357">
          <cell r="A2357" t="str">
            <v>001.18.14840</v>
          </cell>
          <cell r="B2357" t="str">
            <v>Fornecimento e instalação de tee sanitário curto com visita pvc branco  diam.100x100 mm</v>
          </cell>
          <cell r="C2357" t="str">
            <v>UN</v>
          </cell>
          <cell r="D2357">
            <v>10.3588</v>
          </cell>
        </row>
        <row r="2358">
          <cell r="A2358" t="str">
            <v>001.18.14860</v>
          </cell>
          <cell r="B2358" t="str">
            <v>Fornecimento e instalação de tee sanitário curto com visita pvc branco  diam. 100x75 mm</v>
          </cell>
          <cell r="C2358" t="str">
            <v>UN</v>
          </cell>
          <cell r="D2358">
            <v>14.658799999999999</v>
          </cell>
        </row>
        <row r="2359">
          <cell r="A2359" t="str">
            <v>001.18.14880</v>
          </cell>
          <cell r="B2359" t="str">
            <v>Fornecimento e instalação de tee sanitário curto com visita pvc branco  diam. 100x50 mm</v>
          </cell>
          <cell r="C2359" t="str">
            <v>UN</v>
          </cell>
          <cell r="D2359">
            <v>9.9588999999999999</v>
          </cell>
        </row>
        <row r="2360">
          <cell r="A2360" t="str">
            <v>001.18.14900</v>
          </cell>
          <cell r="B2360" t="str">
            <v>Fornecimento e instalação de tee sanitário curto com visita pvc branco  diam. 75x75 mm</v>
          </cell>
          <cell r="C2360" t="str">
            <v>UN</v>
          </cell>
          <cell r="D2360">
            <v>8.4876000000000005</v>
          </cell>
        </row>
        <row r="2361">
          <cell r="A2361" t="str">
            <v>001.18.14920</v>
          </cell>
          <cell r="B2361" t="str">
            <v>Fornecimento e instalação de tee sanitário curto com visita pvc branco  diam. 75x50 mm</v>
          </cell>
          <cell r="C2361" t="str">
            <v>UN</v>
          </cell>
          <cell r="D2361">
            <v>7.9775999999999998</v>
          </cell>
        </row>
        <row r="2362">
          <cell r="A2362" t="str">
            <v>001.18.14940</v>
          </cell>
          <cell r="B2362" t="str">
            <v>Fornecimento e instalação de tee sanitário curto com visita pvc branco  diam. 50x50 mm</v>
          </cell>
          <cell r="C2362" t="str">
            <v>UN</v>
          </cell>
          <cell r="D2362">
            <v>5.6685999999999996</v>
          </cell>
        </row>
        <row r="2363">
          <cell r="A2363" t="str">
            <v>001.18.14960</v>
          </cell>
          <cell r="B2363" t="str">
            <v>Fornecimento e instalação de tee sanitário curto com visita pvc branco para esgoto primário diam.150mm</v>
          </cell>
          <cell r="C2363" t="str">
            <v>UN</v>
          </cell>
          <cell r="D2363">
            <v>41.598399999999998</v>
          </cell>
        </row>
        <row r="2364">
          <cell r="A2364" t="str">
            <v>001.18.14980</v>
          </cell>
          <cell r="B2364" t="str">
            <v>Fornecimento e instalação de luva simpels pvc branco  diam.100 mm</v>
          </cell>
          <cell r="C2364" t="str">
            <v>UN</v>
          </cell>
          <cell r="D2364">
            <v>7.9463999999999997</v>
          </cell>
        </row>
        <row r="2365">
          <cell r="A2365" t="str">
            <v>001.18.15000</v>
          </cell>
          <cell r="B2365" t="str">
            <v>Fornecimento e instalação de luva simpels pvc branco  diam.75 mm</v>
          </cell>
          <cell r="C2365" t="str">
            <v>UN</v>
          </cell>
          <cell r="D2365">
            <v>5.6951000000000001</v>
          </cell>
        </row>
        <row r="2366">
          <cell r="A2366" t="str">
            <v>001.18.15020</v>
          </cell>
          <cell r="B2366" t="str">
            <v>Fornecimento e instalação de luva simpels pvc branco  diam. 50 mm</v>
          </cell>
          <cell r="C2366" t="str">
            <v>UN</v>
          </cell>
          <cell r="D2366">
            <v>4.4461000000000004</v>
          </cell>
        </row>
        <row r="2367">
          <cell r="A2367" t="str">
            <v>001.18.15040</v>
          </cell>
          <cell r="B2367" t="str">
            <v>Fornecimento e instalação de luva simpels pvc branco  diam.150 mm</v>
          </cell>
          <cell r="C2367" t="str">
            <v>UN</v>
          </cell>
          <cell r="D2367">
            <v>26.288399999999999</v>
          </cell>
        </row>
        <row r="2368">
          <cell r="A2368" t="str">
            <v>001.18.15060</v>
          </cell>
          <cell r="B2368" t="str">
            <v>Fornecimento e instalação de luva dupla pvc branco  diam.100 mm</v>
          </cell>
          <cell r="C2368" t="str">
            <v>UN</v>
          </cell>
          <cell r="D2368">
            <v>6.4363999999999999</v>
          </cell>
        </row>
        <row r="2369">
          <cell r="A2369" t="str">
            <v>001.18.15080</v>
          </cell>
          <cell r="B2369" t="str">
            <v>Fornecimento e instalação de luva dupla pvc branco  diam.50 mm</v>
          </cell>
          <cell r="C2369" t="str">
            <v>UN</v>
          </cell>
          <cell r="D2369">
            <v>3.7061000000000002</v>
          </cell>
        </row>
        <row r="2370">
          <cell r="A2370" t="str">
            <v>001.18.15100</v>
          </cell>
          <cell r="B2370" t="str">
            <v>Fornecimento e instalação de luva dupla pvc branco  diam.75 mm</v>
          </cell>
          <cell r="C2370" t="str">
            <v>UN</v>
          </cell>
          <cell r="D2370">
            <v>5.2150999999999996</v>
          </cell>
        </row>
        <row r="2371">
          <cell r="A2371" t="str">
            <v>001.18.15120</v>
          </cell>
          <cell r="B2371" t="str">
            <v>Fornecimento e instalação de luva dupla pvc branco  diam.150 mm</v>
          </cell>
          <cell r="C2371" t="str">
            <v>UN</v>
          </cell>
          <cell r="D2371">
            <v>5.1184000000000003</v>
          </cell>
        </row>
        <row r="2372">
          <cell r="A2372" t="str">
            <v>001.18.15140</v>
          </cell>
          <cell r="B2372" t="str">
            <v>Fornecimento e instalação de luva de correr pvc branco  diam.100 mm</v>
          </cell>
          <cell r="C2372" t="str">
            <v>UN</v>
          </cell>
          <cell r="D2372">
            <v>5.1184000000000003</v>
          </cell>
        </row>
        <row r="2373">
          <cell r="A2373" t="str">
            <v>001.18.15160</v>
          </cell>
          <cell r="B2373" t="str">
            <v>Fornecimento e instalação de luva de correr pvc branco  diam. 75 mm</v>
          </cell>
          <cell r="C2373" t="str">
            <v>UN</v>
          </cell>
          <cell r="D2373">
            <v>8.6350999999999996</v>
          </cell>
        </row>
        <row r="2374">
          <cell r="A2374" t="str">
            <v>001.18.15180</v>
          </cell>
          <cell r="B2374" t="str">
            <v>Fornecimento e instalação de luva de correr pvc branco  diam. 50 mm</v>
          </cell>
          <cell r="C2374" t="str">
            <v>UN</v>
          </cell>
          <cell r="D2374">
            <v>6.8160999999999996</v>
          </cell>
        </row>
        <row r="2375">
          <cell r="A2375" t="str">
            <v>001.18.15200</v>
          </cell>
          <cell r="B2375" t="str">
            <v>Fornecimento e instalação de plug pvc diam. 100 mm</v>
          </cell>
          <cell r="C2375" t="str">
            <v>UN</v>
          </cell>
          <cell r="D2375">
            <v>5.3211000000000004</v>
          </cell>
        </row>
        <row r="2376">
          <cell r="A2376" t="str">
            <v>001.18.15220</v>
          </cell>
          <cell r="B2376" t="str">
            <v>Fornecimento e instalação de plug de pvc diam.75 mm</v>
          </cell>
          <cell r="C2376" t="str">
            <v>UN</v>
          </cell>
          <cell r="D2376">
            <v>4.1668000000000003</v>
          </cell>
        </row>
        <row r="2377">
          <cell r="A2377" t="str">
            <v>001.18.15240</v>
          </cell>
          <cell r="B2377" t="str">
            <v>Fornecimento e instalação de plug de pvc branco diam. 50 mm</v>
          </cell>
          <cell r="C2377" t="str">
            <v>UN</v>
          </cell>
          <cell r="D2377">
            <v>2.8127</v>
          </cell>
        </row>
        <row r="2378">
          <cell r="A2378" t="str">
            <v>001.18.15260</v>
          </cell>
          <cell r="B2378" t="str">
            <v>Fornecimento e instalação de redução excêntrica pvc branco  diam.100x75 mm</v>
          </cell>
          <cell r="C2378" t="str">
            <v>UN</v>
          </cell>
          <cell r="D2378">
            <v>8.6264000000000003</v>
          </cell>
        </row>
        <row r="2379">
          <cell r="A2379" t="str">
            <v>001.18.15280</v>
          </cell>
          <cell r="B2379" t="str">
            <v>Fornecimento e instalação de redução excêntrica pvc branco  diam.100x50 mm</v>
          </cell>
          <cell r="C2379" t="str">
            <v>UN</v>
          </cell>
          <cell r="D2379">
            <v>7.1451000000000002</v>
          </cell>
        </row>
        <row r="2380">
          <cell r="A2380" t="str">
            <v>001.18.15300</v>
          </cell>
          <cell r="B2380" t="str">
            <v>Fornecimento e instalação de redução excêntrica pvc branco  diam.75x50 mm</v>
          </cell>
          <cell r="C2380" t="str">
            <v>UN</v>
          </cell>
          <cell r="D2380">
            <v>5.3060999999999998</v>
          </cell>
        </row>
        <row r="2381">
          <cell r="A2381" t="str">
            <v>001.18.15320</v>
          </cell>
          <cell r="B2381" t="str">
            <v>Fornecimento e instalação de vedação de saída de vaso sanitário pvc branco  diam.100 mm</v>
          </cell>
          <cell r="C2381" t="str">
            <v>UN</v>
          </cell>
          <cell r="D2381">
            <v>5.6974</v>
          </cell>
        </row>
        <row r="2382">
          <cell r="A2382" t="str">
            <v>001.18.15340</v>
          </cell>
          <cell r="B2382" t="str">
            <v>Fornecimento e instalação de terminal de ventilação pvc branco  diam.50 mm</v>
          </cell>
          <cell r="C2382" t="str">
            <v>UN</v>
          </cell>
          <cell r="D2382">
            <v>7.2061000000000002</v>
          </cell>
        </row>
        <row r="2383">
          <cell r="A2383" t="str">
            <v>001.18.15360</v>
          </cell>
          <cell r="B2383" t="str">
            <v>Fornecimento e instalação de curva 90º de pvc rígido cor branca diam.40 mm</v>
          </cell>
          <cell r="C2383" t="str">
            <v>UN</v>
          </cell>
          <cell r="D2383">
            <v>4.5160999999999998</v>
          </cell>
        </row>
        <row r="2384">
          <cell r="A2384" t="str">
            <v>001.18.15380</v>
          </cell>
          <cell r="B2384" t="str">
            <v>Fornecimento e instalação de curva 45º de pvc rígido cor branca  diam.40 mm</v>
          </cell>
          <cell r="C2384" t="str">
            <v>UN</v>
          </cell>
          <cell r="D2384">
            <v>4.5160999999999998</v>
          </cell>
        </row>
        <row r="2385">
          <cell r="A2385" t="str">
            <v>001.18.15400</v>
          </cell>
          <cell r="B2385" t="str">
            <v>Fornecimento e instalação de joelho 90º pvc rígido cor branca  diam.40 mm</v>
          </cell>
          <cell r="C2385" t="str">
            <v>UN</v>
          </cell>
          <cell r="D2385">
            <v>3.9861</v>
          </cell>
        </row>
        <row r="2386">
          <cell r="A2386" t="str">
            <v>001.18.15420</v>
          </cell>
          <cell r="B2386" t="str">
            <v>Fornecimento e instalação de joelho 45º pvc rígido cor branca  diam.40 mm</v>
          </cell>
          <cell r="C2386" t="str">
            <v>UN</v>
          </cell>
          <cell r="D2386">
            <v>4.2061000000000002</v>
          </cell>
        </row>
        <row r="2387">
          <cell r="A2387" t="str">
            <v>001.18.15440</v>
          </cell>
          <cell r="B2387" t="str">
            <v>Fornecimento e instalação de tee 90º pvc rígido cor branca diam.40 mm</v>
          </cell>
          <cell r="C2387" t="str">
            <v>UN</v>
          </cell>
          <cell r="D2387">
            <v>4.1685999999999996</v>
          </cell>
        </row>
        <row r="2388">
          <cell r="A2388" t="str">
            <v>001.18.15460</v>
          </cell>
          <cell r="B2388" t="str">
            <v>Fornecimento e instalação de junção 45º pvc rígido cor branca  diam.40 mm</v>
          </cell>
          <cell r="C2388" t="str">
            <v>UN</v>
          </cell>
          <cell r="D2388">
            <v>5.0286</v>
          </cell>
        </row>
        <row r="2389">
          <cell r="A2389" t="str">
            <v>001.18.15480</v>
          </cell>
          <cell r="B2389" t="str">
            <v>Fornecimento e instalação de bucha de redução pvc rígido cor branca para esgoto secundário diam.50 mm x 40 mm</v>
          </cell>
          <cell r="C2389" t="str">
            <v>UN</v>
          </cell>
          <cell r="D2389">
            <v>3.7961</v>
          </cell>
        </row>
        <row r="2390">
          <cell r="A2390" t="str">
            <v>001.18.15500</v>
          </cell>
          <cell r="B2390" t="str">
            <v>Fornecimento e instalação de joelho 90º soldável e com rosca cor branca para esgoto secundário diam.40 mm x 1.1/4 pol</v>
          </cell>
          <cell r="C2390" t="str">
            <v>UN</v>
          </cell>
          <cell r="D2390">
            <v>4.7150999999999996</v>
          </cell>
        </row>
        <row r="2391">
          <cell r="A2391" t="str">
            <v>001.18.15520</v>
          </cell>
          <cell r="B2391" t="str">
            <v>Fornecimento e instalação de joelho 90º soldável e com rosca cor branca para esgoto sedundário diam.40 mm x 1 pol</v>
          </cell>
          <cell r="C2391" t="str">
            <v>UN</v>
          </cell>
          <cell r="D2391">
            <v>5.0651000000000002</v>
          </cell>
        </row>
        <row r="2392">
          <cell r="A2392" t="str">
            <v>001.18.15540</v>
          </cell>
          <cell r="B2392" t="str">
            <v>Fornecimento e instalação de adaptador para sifão soldável pvc rígido cor branca para esgoto secundário diam.1.1/4 x 40 mm</v>
          </cell>
          <cell r="C2392" t="str">
            <v>UN</v>
          </cell>
          <cell r="D2392">
            <v>2.5573999999999999</v>
          </cell>
        </row>
        <row r="2393">
          <cell r="A2393" t="str">
            <v>001.18.15560</v>
          </cell>
          <cell r="B2393" t="str">
            <v>Fornecimento e instalação de adaptador para junta elástica para sifão metálico pvc rígido cor branca para esgoto secundário diam.1 1/2 x 40 mm</v>
          </cell>
          <cell r="C2393" t="str">
            <v>UN</v>
          </cell>
          <cell r="D2393">
            <v>3.7810999999999999</v>
          </cell>
        </row>
        <row r="2394">
          <cell r="A2394" t="str">
            <v>001.18.15580</v>
          </cell>
          <cell r="B2394" t="str">
            <v>Fornecimento e instalação de luva pvc rígido cor branca para estogo secundário diam.40 mm</v>
          </cell>
          <cell r="C2394" t="str">
            <v>UN</v>
          </cell>
          <cell r="D2394">
            <v>4.1851000000000003</v>
          </cell>
        </row>
        <row r="2395">
          <cell r="A2395" t="str">
            <v>001.18.15600</v>
          </cell>
          <cell r="B2395" t="str">
            <v>Fornecimento e instalação de caixa sifonada de de pvc rígido branco para esgoto secundário  com saída de 50 mm e grelha quadrada simples n.101 150x150x50 mm</v>
          </cell>
          <cell r="C2395" t="str">
            <v>UN</v>
          </cell>
          <cell r="D2395">
            <v>40.396599999999999</v>
          </cell>
        </row>
        <row r="2396">
          <cell r="A2396" t="str">
            <v>001.18.15620</v>
          </cell>
          <cell r="B2396" t="str">
            <v>Fornecimento e instalação de caixa sifonada de de pvc rígido branco para esgoto secundário  com grelha quadrada e porta grelha cromados n.103 150x150x50 mm</v>
          </cell>
          <cell r="C2396" t="str">
            <v>UN</v>
          </cell>
          <cell r="D2396">
            <v>19.846599999999999</v>
          </cell>
        </row>
        <row r="2397">
          <cell r="A2397" t="str">
            <v>001.18.15640</v>
          </cell>
          <cell r="B2397" t="str">
            <v>Fornecimento e instalação de caixa sifonada de de pvc rígido branco para esgoto secundário  com grelha quadrada cromada e porta grelha cinza n.105 150x150x50 mm</v>
          </cell>
          <cell r="C2397" t="str">
            <v>UN</v>
          </cell>
          <cell r="D2397">
            <v>19.846599999999999</v>
          </cell>
        </row>
        <row r="2398">
          <cell r="A2398" t="str">
            <v>001.18.15660</v>
          </cell>
          <cell r="B2398" t="str">
            <v>Fornecimento e instalação de caixa sifonada de de pvc rígido branco para esgoto secundário  com grelha redonda simples n.102 150x150x50 mm</v>
          </cell>
          <cell r="C2398" t="str">
            <v>UN</v>
          </cell>
          <cell r="D2398">
            <v>18.8566</v>
          </cell>
        </row>
        <row r="2399">
          <cell r="A2399" t="str">
            <v>001.18.15680</v>
          </cell>
          <cell r="B2399" t="str">
            <v>Fornecimento e instalação de caixa sifonada de de pvc rígido branco para esgoto secundário  com grelha redonda cromada e porta grelha cromados n.104 150x150x50 mm</v>
          </cell>
          <cell r="C2399" t="str">
            <v>UN</v>
          </cell>
          <cell r="D2399">
            <v>18.8566</v>
          </cell>
        </row>
        <row r="2400">
          <cell r="A2400" t="str">
            <v>001.18.15700</v>
          </cell>
          <cell r="B2400" t="str">
            <v>Fornecimento e instalação de caixa sifonada de de pvc rígido branco para esgoto secundário  com grelha redonda cromada e porta grelha cromados n.106 150x150x50 mm</v>
          </cell>
          <cell r="C2400" t="str">
            <v>UN</v>
          </cell>
          <cell r="D2400">
            <v>18.8566</v>
          </cell>
        </row>
        <row r="2401">
          <cell r="A2401" t="str">
            <v>001.18.15720</v>
          </cell>
          <cell r="B2401" t="str">
            <v>Fornecimento e instalações de caixa sifonada de de pvc rígido branco para esgoto secundário  com grelha redonda cromada e porta grelha cromados n.104 150x185x75 mm</v>
          </cell>
          <cell r="C2401" t="str">
            <v>UN</v>
          </cell>
          <cell r="D2401">
            <v>19.776599999999998</v>
          </cell>
        </row>
        <row r="2402">
          <cell r="A2402" t="str">
            <v>001.18.15740</v>
          </cell>
          <cell r="B2402" t="str">
            <v>Fornecimento e instalação de caixa sifonada de de pvc rígido branco para esgoto secundário  com saída de 40 mm e uma só entrada com grelha redonda simples n.31 100x100x40 mm</v>
          </cell>
          <cell r="C2402" t="str">
            <v>UN</v>
          </cell>
          <cell r="D2402">
            <v>14.3066</v>
          </cell>
        </row>
        <row r="2403">
          <cell r="A2403" t="str">
            <v>001.18.15760</v>
          </cell>
          <cell r="B2403" t="str">
            <v>Fornecimento e instalação de caixa sifonada de de pvc rígido branco para esgoto secundário  com grelha redonda e porta grelha cromados n.34 100x100x40 mm</v>
          </cell>
          <cell r="C2403" t="str">
            <v>UN</v>
          </cell>
          <cell r="D2403">
            <v>14.3066</v>
          </cell>
        </row>
        <row r="2404">
          <cell r="A2404" t="str">
            <v>001.18.15780</v>
          </cell>
          <cell r="B2404" t="str">
            <v>Fornecimento e instalação de caixa sifonada de de pvc rígido branco para esgoto secundário  com grelha redonda e porta grelha cromados n.64 100x100x40 mm</v>
          </cell>
          <cell r="C2404" t="str">
            <v>UN</v>
          </cell>
          <cell r="D2404">
            <v>16.236599999999999</v>
          </cell>
        </row>
        <row r="2405">
          <cell r="A2405" t="str">
            <v>001.18.15800</v>
          </cell>
          <cell r="B2405" t="str">
            <v>Fornecimento e instalação de caixa  seca de pvc rígido branco e cinza p/ esgoto secundário de altura regulável para cozinha, box, terraço redonda c/grelha simples n 142 100x100x40 mm</v>
          </cell>
          <cell r="C2405" t="str">
            <v>UN</v>
          </cell>
          <cell r="D2405">
            <v>20.156600000000001</v>
          </cell>
        </row>
        <row r="2406">
          <cell r="A2406" t="str">
            <v>001.18.15820</v>
          </cell>
          <cell r="B2406" t="str">
            <v>Fornecimento e instalação de caixa seca de pvc rígido branco e cinza p/ esgoto secundário de altura regulável para cozinha, box, terraço redonda c/grelha e porta grelha cromados n 144 100x100x40 mm</v>
          </cell>
          <cell r="C2406" t="str">
            <v>UN</v>
          </cell>
          <cell r="D2406">
            <v>16.236599999999999</v>
          </cell>
        </row>
        <row r="2407">
          <cell r="A2407" t="str">
            <v>001.18.15840</v>
          </cell>
          <cell r="B2407" t="str">
            <v>Fornecimento e instalação de caixa seca de pvc rígido branco e cinza p/ esgoto secundário de altura regulável para cozinha, box, terraço redonda c/grelha cromada e porta grelha cinza n.146 100x100x40 mm</v>
          </cell>
          <cell r="C2407" t="str">
            <v>UN</v>
          </cell>
          <cell r="D2407">
            <v>16.236599999999999</v>
          </cell>
        </row>
        <row r="2408">
          <cell r="A2408" t="str">
            <v>001.18.15860</v>
          </cell>
          <cell r="B2408" t="str">
            <v>Fornecimento e instalação de ralo seco pvc branco e cinza rígido p/ esgoto secundário,para terraço, quadrado c/grelha simples n 211 100x53x40 mm</v>
          </cell>
          <cell r="C2408" t="str">
            <v>UN</v>
          </cell>
          <cell r="D2408">
            <v>12.5166</v>
          </cell>
        </row>
        <row r="2409">
          <cell r="A2409" t="str">
            <v>001.18.15880</v>
          </cell>
          <cell r="B2409" t="str">
            <v>Fornecimento e instalação de ralo seco pvc branco e cinza rígido p/ esgoto secundário,para terraço, quadrado c/grelha cromada n 215 100x53x40 mm</v>
          </cell>
          <cell r="C2409" t="str">
            <v>UN</v>
          </cell>
          <cell r="D2409">
            <v>12.5166</v>
          </cell>
        </row>
        <row r="2410">
          <cell r="A2410" t="str">
            <v>001.18.15900</v>
          </cell>
          <cell r="B2410" t="str">
            <v>Fornecimento e instalação de ralo seco pvc branco e cinza rígido p/ esgoto secundário, c/ saída soldável, c/ grelha simples n.5 100x40 mm</v>
          </cell>
          <cell r="C2410" t="str">
            <v>UN</v>
          </cell>
          <cell r="D2410">
            <v>11.2866</v>
          </cell>
        </row>
        <row r="2411">
          <cell r="A2411" t="str">
            <v>001.18.15920</v>
          </cell>
          <cell r="B2411" t="str">
            <v>Fornecimento e instalação de ralo seco pvc branco e cinza rígido p/ esgoto secundário,c/ saída soldável  c/ grelha cromada n.6 100x40 mm</v>
          </cell>
          <cell r="C2411" t="str">
            <v>UN</v>
          </cell>
          <cell r="D2411">
            <v>12.5466</v>
          </cell>
        </row>
        <row r="2412">
          <cell r="A2412" t="str">
            <v>001.18.15940</v>
          </cell>
          <cell r="B2412" t="str">
            <v>Fornecimento e instalação de ralo sifonado cônico pvc branco e cinza rígido p/ esgoto secundário, de altura regulável c/grelha simples n 212 100x40 mm</v>
          </cell>
          <cell r="C2412" t="str">
            <v>UN</v>
          </cell>
          <cell r="D2412">
            <v>16.886600000000001</v>
          </cell>
        </row>
        <row r="2413">
          <cell r="A2413" t="str">
            <v>001.18.15960</v>
          </cell>
          <cell r="B2413" t="str">
            <v>Fornecimento e instalação de ralo sifonado cônico pvc branco e cinza rígido p/ esgoto secundário, de altura regulável c/grelha cromada n 216 100x40 mm</v>
          </cell>
          <cell r="C2413" t="str">
            <v>UN</v>
          </cell>
          <cell r="D2413">
            <v>12.5466</v>
          </cell>
        </row>
        <row r="2414">
          <cell r="A2414" t="str">
            <v>001.18.15980</v>
          </cell>
          <cell r="B2414" t="str">
            <v>Fornecimento e instalaçao de ralo sifonado pvc branco e cinza rígido p/ esgoto secundário, para terraço, quadrado com grelha simples n. 201 100 x 53 x 40 mm</v>
          </cell>
          <cell r="C2414" t="str">
            <v>UN</v>
          </cell>
          <cell r="D2414">
            <v>11.666600000000001</v>
          </cell>
        </row>
        <row r="2415">
          <cell r="A2415" t="str">
            <v>001.18.16000</v>
          </cell>
          <cell r="B2415" t="str">
            <v>Fornecimento e instalação de ralo sifonado pvc branco e cinza rígido p/ esgoto secundário, para terraço, quadrado com grelha cromada n. 205 100 x 53 x 40 mm</v>
          </cell>
          <cell r="C2415" t="str">
            <v>UN</v>
          </cell>
          <cell r="D2415">
            <v>12.5466</v>
          </cell>
        </row>
        <row r="2416">
          <cell r="A2416" t="str">
            <v>001.18.16020</v>
          </cell>
          <cell r="B2416" t="str">
            <v>Tubo de ferro fundido tipo esgoto com ponta e bolsa 150 mm</v>
          </cell>
          <cell r="C2416" t="str">
            <v>ML</v>
          </cell>
          <cell r="D2416">
            <v>111.3096</v>
          </cell>
        </row>
        <row r="2417">
          <cell r="A2417" t="str">
            <v>001.18.16040</v>
          </cell>
          <cell r="B2417" t="str">
            <v>Tubo de ferro fundido tipo esgoto com ponta e bolsa 100 mm</v>
          </cell>
          <cell r="C2417" t="str">
            <v>ML</v>
          </cell>
          <cell r="D2417">
            <v>62.589599999999997</v>
          </cell>
        </row>
        <row r="2418">
          <cell r="A2418" t="str">
            <v>001.18.16060</v>
          </cell>
          <cell r="B2418" t="str">
            <v>Tubo de ferro fundido tipo esgoto com ponta e bolsa 75 mm</v>
          </cell>
          <cell r="C2418" t="str">
            <v>ML</v>
          </cell>
          <cell r="D2418">
            <v>45.003300000000003</v>
          </cell>
        </row>
        <row r="2419">
          <cell r="A2419" t="str">
            <v>001.18.16080</v>
          </cell>
          <cell r="B2419" t="str">
            <v>Tubo de ferro fundido tipo esgoto com ponta e bolsa 50 mm</v>
          </cell>
          <cell r="C2419" t="str">
            <v>ML</v>
          </cell>
          <cell r="D2419">
            <v>30.222000000000001</v>
          </cell>
        </row>
        <row r="2420">
          <cell r="A2420" t="str">
            <v>001.18.16100</v>
          </cell>
          <cell r="B2420" t="str">
            <v>Joelho 90º  de ferro fundido tipo esgoto diam.150 mm</v>
          </cell>
          <cell r="C2420" t="str">
            <v>UN</v>
          </cell>
          <cell r="D2420">
            <v>76.886499999999998</v>
          </cell>
        </row>
        <row r="2421">
          <cell r="A2421" t="str">
            <v>001.18.16120</v>
          </cell>
          <cell r="B2421" t="str">
            <v>Joelho 90º  de ferro fundido tipo esgoto diam.100 mm</v>
          </cell>
          <cell r="C2421" t="str">
            <v>UN</v>
          </cell>
          <cell r="D2421">
            <v>52.619</v>
          </cell>
        </row>
        <row r="2422">
          <cell r="A2422" t="str">
            <v>001.18.16140</v>
          </cell>
          <cell r="B2422" t="str">
            <v>Joelho 90º  de ferro fundido tipo esgoto diam. 75 mm</v>
          </cell>
          <cell r="C2422" t="str">
            <v>UN</v>
          </cell>
          <cell r="D2422">
            <v>37.807200000000002</v>
          </cell>
        </row>
        <row r="2423">
          <cell r="A2423" t="str">
            <v>001.18.16160</v>
          </cell>
          <cell r="B2423" t="str">
            <v>Joelho 90º  de ferro fundido tipo esgoto diam. 50 mm</v>
          </cell>
          <cell r="C2423" t="str">
            <v>UN</v>
          </cell>
          <cell r="D2423">
            <v>24.280999999999999</v>
          </cell>
        </row>
        <row r="2424">
          <cell r="A2424" t="str">
            <v>001.18.16180</v>
          </cell>
          <cell r="B2424" t="str">
            <v>Junção de 45º  de ferro fundido tipo esgoto diam. 50x50   mm</v>
          </cell>
          <cell r="C2424" t="str">
            <v>UN</v>
          </cell>
          <cell r="D2424">
            <v>34.475700000000003</v>
          </cell>
        </row>
        <row r="2425">
          <cell r="A2425" t="str">
            <v>001.18.16200</v>
          </cell>
          <cell r="B2425" t="str">
            <v>Junção de 45º  de ferro fundido tipo esgoto diam. 75x50   mm</v>
          </cell>
          <cell r="C2425" t="str">
            <v>UN</v>
          </cell>
          <cell r="D2425">
            <v>37.825699999999998</v>
          </cell>
        </row>
        <row r="2426">
          <cell r="A2426" t="str">
            <v>001.18.16220</v>
          </cell>
          <cell r="B2426" t="str">
            <v>Junção de 45º  de ferro fundido tipo esgoto diam. 75x75   mm</v>
          </cell>
          <cell r="C2426" t="str">
            <v>UN</v>
          </cell>
          <cell r="D2426">
            <v>51.588000000000001</v>
          </cell>
        </row>
        <row r="2427">
          <cell r="A2427" t="str">
            <v>001.18.16240</v>
          </cell>
          <cell r="B2427" t="str">
            <v>Junção de 45º  de ferro fundido tipo esgoto diam. 100x50  mm</v>
          </cell>
          <cell r="C2427" t="str">
            <v>UN</v>
          </cell>
          <cell r="D2427">
            <v>54.3352</v>
          </cell>
        </row>
        <row r="2428">
          <cell r="A2428" t="str">
            <v>001.18.16260</v>
          </cell>
          <cell r="B2428" t="str">
            <v>Junção de 45º  de ferro fundido tipo esgoto diam. 100x75  mm</v>
          </cell>
          <cell r="C2428" t="str">
            <v>UN</v>
          </cell>
          <cell r="D2428">
            <v>64.967500000000001</v>
          </cell>
        </row>
        <row r="2429">
          <cell r="A2429" t="str">
            <v>001.18.16280</v>
          </cell>
          <cell r="B2429" t="str">
            <v>Junção de 45º  de ferro fundido tipo esgoto diam. 100x100 mm</v>
          </cell>
          <cell r="C2429" t="str">
            <v>UN</v>
          </cell>
          <cell r="D2429">
            <v>76.299899999999994</v>
          </cell>
        </row>
        <row r="2430">
          <cell r="A2430" t="str">
            <v>001.18.16300</v>
          </cell>
          <cell r="B2430" t="str">
            <v>Junção de 45º  de ferro fundido tipo esgoto diam. 150x75  mm</v>
          </cell>
          <cell r="C2430" t="str">
            <v>UN</v>
          </cell>
          <cell r="D2430">
            <v>77.706900000000005</v>
          </cell>
        </row>
        <row r="2431">
          <cell r="A2431" t="str">
            <v>001.18.16320</v>
          </cell>
          <cell r="B2431" t="str">
            <v>Junção de 45º  de ferro fundido tipo esgoto diam. 150x100 mm</v>
          </cell>
          <cell r="C2431" t="str">
            <v>UN</v>
          </cell>
          <cell r="D2431">
            <v>101.93689999999999</v>
          </cell>
        </row>
        <row r="2432">
          <cell r="A2432" t="str">
            <v>001.18.16340</v>
          </cell>
          <cell r="B2432" t="str">
            <v>Junção de 45º  de ferro fundido tipo esgoto diam  150x150 mm</v>
          </cell>
          <cell r="C2432" t="str">
            <v>UN</v>
          </cell>
          <cell r="D2432">
            <v>122.5731</v>
          </cell>
        </row>
        <row r="2433">
          <cell r="A2433" t="str">
            <v>001.18.16360</v>
          </cell>
          <cell r="B2433" t="str">
            <v>Junção dupla de 45º de ferro fundido tipo esgoto diam. 100x100 mm</v>
          </cell>
          <cell r="C2433" t="str">
            <v>UN</v>
          </cell>
          <cell r="D2433">
            <v>81.119900000000001</v>
          </cell>
        </row>
        <row r="2434">
          <cell r="A2434" t="str">
            <v>001.18.16380</v>
          </cell>
          <cell r="B2434" t="str">
            <v>Luva bipartida  de ferro fundido tipo esgoto diam. 150 mm</v>
          </cell>
          <cell r="C2434" t="str">
            <v>UN</v>
          </cell>
          <cell r="D2434">
            <v>63.1965</v>
          </cell>
        </row>
        <row r="2435">
          <cell r="A2435" t="str">
            <v>001.18.16400</v>
          </cell>
          <cell r="B2435" t="str">
            <v>Luva bipartida  de ferro fundido tipo esgoto diam. 100 mm</v>
          </cell>
          <cell r="C2435" t="str">
            <v>UN</v>
          </cell>
          <cell r="D2435">
            <v>38.095799999999997</v>
          </cell>
        </row>
        <row r="2436">
          <cell r="A2436" t="str">
            <v>001.18.16420</v>
          </cell>
          <cell r="B2436" t="str">
            <v>Luva bipartida  de ferro fundido tipo esgoto diam. 75  mm</v>
          </cell>
          <cell r="C2436" t="str">
            <v>UN</v>
          </cell>
          <cell r="D2436">
            <v>30.702400000000001</v>
          </cell>
        </row>
        <row r="2437">
          <cell r="A2437" t="str">
            <v>001.18.16440</v>
          </cell>
          <cell r="B2437" t="str">
            <v>Luva bipartida  de ferro fundido tipo esgoto diam. 50  mm</v>
          </cell>
          <cell r="C2437" t="str">
            <v>UN</v>
          </cell>
          <cell r="D2437">
            <v>22.130600000000001</v>
          </cell>
        </row>
        <row r="2438">
          <cell r="A2438" t="str">
            <v>001.18.16460</v>
          </cell>
          <cell r="B2438" t="str">
            <v>Fornecimento e instalação de placa cega de ferro fundido tipo esgoto diam.150 mm</v>
          </cell>
          <cell r="C2438" t="str">
            <v>UN</v>
          </cell>
          <cell r="D2438">
            <v>36.133400000000002</v>
          </cell>
        </row>
        <row r="2439">
          <cell r="A2439" t="str">
            <v>001.18.16480</v>
          </cell>
          <cell r="B2439" t="str">
            <v>Fornecimento e instalação de placa cega de ferro fundido tipo esgoto diam.100 mm</v>
          </cell>
          <cell r="C2439" t="str">
            <v>UN</v>
          </cell>
          <cell r="D2439">
            <v>21.876999999999999</v>
          </cell>
        </row>
        <row r="2440">
          <cell r="A2440" t="str">
            <v>001.18.16500</v>
          </cell>
          <cell r="B2440" t="str">
            <v>Fornecimento e instalação de placa cega de ferro fundido tipo esgoto diam. 75  mm</v>
          </cell>
          <cell r="C2440" t="str">
            <v>UN</v>
          </cell>
          <cell r="D2440">
            <v>18.817299999999999</v>
          </cell>
        </row>
        <row r="2441">
          <cell r="A2441" t="str">
            <v>001.18.16520</v>
          </cell>
          <cell r="B2441" t="str">
            <v>Fornecimento e instalação de placa cega de ferro fundido tipo esgoto diam. 50  mm</v>
          </cell>
          <cell r="C2441" t="str">
            <v>UN</v>
          </cell>
          <cell r="D2441">
            <v>12.9061</v>
          </cell>
        </row>
        <row r="2442">
          <cell r="A2442" t="str">
            <v>001.18.16540</v>
          </cell>
          <cell r="B2442" t="str">
            <v>Fornecimento e instalação de joelho de 45º de ferro fundido tipo esgoto  diam. 150 mm</v>
          </cell>
          <cell r="C2442" t="str">
            <v>UN</v>
          </cell>
          <cell r="D2442">
            <v>65.796499999999995</v>
          </cell>
        </row>
        <row r="2443">
          <cell r="A2443" t="str">
            <v>001.18.16560</v>
          </cell>
          <cell r="B2443" t="str">
            <v>Fornecimento e instalação de joelho de 45º de ferro fundido tipo esgoto  diam. 100 mm</v>
          </cell>
          <cell r="C2443" t="str">
            <v>UN</v>
          </cell>
          <cell r="D2443">
            <v>41.855800000000002</v>
          </cell>
        </row>
        <row r="2444">
          <cell r="A2444" t="str">
            <v>001.18.16580</v>
          </cell>
          <cell r="B2444" t="str">
            <v>Fornecimento e instalação de joleho de 45º de ferro fundido tipo esgoto  diam.  75  mm</v>
          </cell>
          <cell r="C2444" t="str">
            <v>UN</v>
          </cell>
          <cell r="D2444">
            <v>30.840599999999998</v>
          </cell>
        </row>
        <row r="2445">
          <cell r="A2445" t="str">
            <v>001.18.16600</v>
          </cell>
          <cell r="B2445" t="str">
            <v>Fornecimento e instalação de joelho de 45º de ferro fundido tipo esgoto  diam.  50  mm</v>
          </cell>
          <cell r="C2445" t="str">
            <v>UN</v>
          </cell>
          <cell r="D2445">
            <v>24.352399999999999</v>
          </cell>
        </row>
        <row r="2446">
          <cell r="A2446" t="str">
            <v>001.18.16620</v>
          </cell>
          <cell r="B2446" t="str">
            <v>Fornecimento e instalação de bucha de redução de ferro fundido tipo esgoto diam. 150x100 mm</v>
          </cell>
          <cell r="C2446" t="str">
            <v>UN</v>
          </cell>
          <cell r="D2446">
            <v>48.129399999999997</v>
          </cell>
        </row>
        <row r="2447">
          <cell r="A2447" t="str">
            <v>001.18.16640</v>
          </cell>
          <cell r="B2447" t="str">
            <v>Fornecimento e instalação de bucha de redução de ferro fundido tipo esgoto diam. 100x75  mm</v>
          </cell>
          <cell r="C2447" t="str">
            <v>UN</v>
          </cell>
          <cell r="D2447">
            <v>24.4129</v>
          </cell>
        </row>
        <row r="2448">
          <cell r="A2448" t="str">
            <v>001.18.16660</v>
          </cell>
          <cell r="B2448" t="str">
            <v>Fornecimento e instalação de bucha de redução de ferro fundido tipo esgoto diam. 75x50   mm</v>
          </cell>
          <cell r="C2448" t="str">
            <v>UN</v>
          </cell>
          <cell r="D2448">
            <v>15.606999999999999</v>
          </cell>
        </row>
        <row r="2449">
          <cell r="A2449" t="str">
            <v>001.18.16680</v>
          </cell>
          <cell r="B2449" t="str">
            <v>Fornecimento e instalação de tee sanitário de ferro fundido tipo esgoto diam.150x100 mm</v>
          </cell>
          <cell r="C2449" t="str">
            <v>UN</v>
          </cell>
          <cell r="D2449">
            <v>83.498800000000003</v>
          </cell>
        </row>
        <row r="2450">
          <cell r="A2450" t="str">
            <v>001.18.16700</v>
          </cell>
          <cell r="B2450" t="str">
            <v>Fornecimento e instalação de tee sanitário de ferro fundido tipo esgoto diam.100x100 mm</v>
          </cell>
          <cell r="C2450" t="str">
            <v>UN</v>
          </cell>
          <cell r="D2450">
            <v>64.459900000000005</v>
          </cell>
        </row>
        <row r="2451">
          <cell r="A2451" t="str">
            <v>001.18.16720</v>
          </cell>
          <cell r="B2451" t="str">
            <v>Fornecimento e instalação de tee sanitário de ferro fundido tipo esgoto diam. 75x100 mm</v>
          </cell>
          <cell r="C2451" t="str">
            <v>UN</v>
          </cell>
          <cell r="D2451">
            <v>53.167499999999997</v>
          </cell>
        </row>
        <row r="2452">
          <cell r="A2452" t="str">
            <v>001.18.16740</v>
          </cell>
          <cell r="B2452" t="str">
            <v>Fornecimento e instalação de tee sanitário de ferro fundido tipo esgoto diam. 50x100 mm</v>
          </cell>
          <cell r="C2452" t="str">
            <v>UN</v>
          </cell>
          <cell r="D2452">
            <v>51.602899999999998</v>
          </cell>
        </row>
        <row r="2453">
          <cell r="A2453" t="str">
            <v>001.18.16760</v>
          </cell>
          <cell r="B2453" t="str">
            <v>Fornecimento e instalação de tee sanitário de ferro fundido tipo esgoto diam. 75x75   mm</v>
          </cell>
          <cell r="C2453" t="str">
            <v>UN</v>
          </cell>
          <cell r="D2453">
            <v>47.917999999999999</v>
          </cell>
        </row>
        <row r="2454">
          <cell r="A2454" t="str">
            <v>001.18.16780</v>
          </cell>
          <cell r="B2454" t="str">
            <v>Fornecimento e instalação de tee sanitário de ferro fundido tipo esgoto diam. 75x50   mm</v>
          </cell>
          <cell r="C2454" t="str">
            <v>UN</v>
          </cell>
          <cell r="D2454">
            <v>40.425699999999999</v>
          </cell>
        </row>
        <row r="2455">
          <cell r="A2455" t="str">
            <v>001.18.16800</v>
          </cell>
          <cell r="B2455" t="str">
            <v>Fornecimento e instalação de tee sanitário de ferro fundido tipo esgoto diam. 50x50   mm</v>
          </cell>
          <cell r="C2455" t="str">
            <v>UN</v>
          </cell>
          <cell r="D2455">
            <v>32.525700000000001</v>
          </cell>
        </row>
        <row r="2456">
          <cell r="A2456" t="str">
            <v>001.18.16820</v>
          </cell>
          <cell r="B2456" t="str">
            <v>Execução de caixa de inspeção em alvenaria de tijolos maciço de 1/2 vez revestida com argamassa de cimento e areia 1:3 com impermeabilizante e tampa de concreto armado (e=0.07 m) conf. det. n. 15 dop 20 x 20 x 20 cm</v>
          </cell>
          <cell r="C2456" t="str">
            <v>UN</v>
          </cell>
          <cell r="D2456">
            <v>22.7745</v>
          </cell>
        </row>
        <row r="2457">
          <cell r="A2457" t="str">
            <v>001.18.16840</v>
          </cell>
          <cell r="B2457" t="str">
            <v>Execução de caixa de inspeção em alvenaria de tijolos maciço de 1/2 vez revestida com argamassa de cimento e areia 1:3 com impermeabilizante e tampa de concreto armado (e=0.07 m) conf. det. n. 15 dop 30 x 30 x 20 cm</v>
          </cell>
          <cell r="C2457" t="str">
            <v>UN</v>
          </cell>
          <cell r="D2457">
            <v>39.125500000000002</v>
          </cell>
        </row>
        <row r="2458">
          <cell r="A2458" t="str">
            <v>001.18.16860</v>
          </cell>
          <cell r="B2458" t="str">
            <v>Execução de caixa de inspeção em alvenaria de tijolos maciço de 1/2 vez revestida com argamassa de cimento e areia 1:3 com impermeabilizante e tampa de concreto armado (e=0.07 m) conf. det. n. 15 dop 40 x 40 x 30 cm</v>
          </cell>
          <cell r="C2458" t="str">
            <v>UN</v>
          </cell>
          <cell r="D2458">
            <v>53.394300000000001</v>
          </cell>
        </row>
        <row r="2459">
          <cell r="A2459" t="str">
            <v>001.18.16880</v>
          </cell>
          <cell r="B2459" t="str">
            <v>Execução de caixa de inspeção em alvenaria de tijolos maciço de 1/2 vez revestida com argamassa de cimento e areia 1:3 com impermeabilizante e tampa de concreto armado (e=0.07 m) conf. det. n. 15 dop 50 x 50 x 30 cm</v>
          </cell>
          <cell r="C2459" t="str">
            <v>UN</v>
          </cell>
          <cell r="D2459">
            <v>65.128699999999995</v>
          </cell>
        </row>
        <row r="2460">
          <cell r="A2460" t="str">
            <v>001.18.16900</v>
          </cell>
          <cell r="B2460" t="str">
            <v>Execução de caixa de inspeção em alvenaria de tijolos maciço de 1/2 vez revestida com argamassa de cimento e areia 1:3 com impermeabilizante e tampa de concreto armado (e=0.07 m) conf. det. n. 15 dop 50 x 50 x 40 cm</v>
          </cell>
          <cell r="C2460" t="str">
            <v>UN</v>
          </cell>
          <cell r="D2460">
            <v>69.978999999999999</v>
          </cell>
        </row>
        <row r="2461">
          <cell r="A2461" t="str">
            <v>001.18.16920</v>
          </cell>
          <cell r="B2461" t="str">
            <v>Execução de caixa de inspeção em alvenaria de tijolos maciço de 1/2 vez revestida com argamassa de cimento e areia 1:3 com impermeabilizante e tampa de concreto armado (e=0.07 m) conf. det. n. 15 dop 60 x 60 x 50 cm</v>
          </cell>
          <cell r="C2461" t="str">
            <v>UN</v>
          </cell>
          <cell r="D2461">
            <v>95.400899999999993</v>
          </cell>
        </row>
        <row r="2462">
          <cell r="A2462" t="str">
            <v>001.18.16940</v>
          </cell>
          <cell r="B2462" t="str">
            <v>Execução de caixa de inspeção em alvenaria de tijolos maciço de 1/2 vez revestida com argamassa de cimento e areia 1:3 com impermeabilizante e tampa de concreto armado (e=0.07 m) conf. det. n. 15 dop 70 x 70 x 50 cm</v>
          </cell>
          <cell r="C2462" t="str">
            <v>UN</v>
          </cell>
          <cell r="D2462">
            <v>110.96420000000001</v>
          </cell>
        </row>
        <row r="2463">
          <cell r="A2463" t="str">
            <v>001.18.16960</v>
          </cell>
          <cell r="B2463" t="str">
            <v>Execução de caixa de inspeção em alvenaria de tijolos maciço de 1/2 vez revestida com argamassa de cimento e areia 1:3 com impermeabilizante e tampa de concreto armado (e=0.07 m) conf. det. n. 15 dop 80 x 80 x 60 cm</v>
          </cell>
          <cell r="C2463" t="str">
            <v>UN</v>
          </cell>
          <cell r="D2463">
            <v>141.27549999999999</v>
          </cell>
        </row>
        <row r="2464">
          <cell r="A2464" t="str">
            <v>001.18.16980</v>
          </cell>
          <cell r="B2464" t="str">
            <v>Execução de caixa de inspeção em alvenaria de tijolos maciço de 1/2 vez revestida com argamassa de cimento e areia 1:3 com impermeabilizante e tampa de concreto armado (e=0.07 m) conf. det. n. 15 dop 100 x 100 x 100 cm</v>
          </cell>
          <cell r="C2464" t="str">
            <v>UN</v>
          </cell>
          <cell r="D2464">
            <v>233.61449999999999</v>
          </cell>
        </row>
        <row r="2465">
          <cell r="A2465" t="str">
            <v>001.18.17000</v>
          </cell>
          <cell r="B2465" t="str">
            <v>Execução de caixa de gordura diâmetro 300 mm x 500 mm de altura livre conf.det.nº14 dop</v>
          </cell>
          <cell r="C2465" t="str">
            <v>UN</v>
          </cell>
          <cell r="D2465">
            <v>69.629199999999997</v>
          </cell>
        </row>
        <row r="2466">
          <cell r="A2466" t="str">
            <v>001.18.17020</v>
          </cell>
          <cell r="B2466" t="str">
            <v>Execução de caixa de gordura diâmetro 150 mm</v>
          </cell>
          <cell r="C2466" t="str">
            <v>UN</v>
          </cell>
          <cell r="D2466">
            <v>37.523299999999999</v>
          </cell>
        </row>
        <row r="2467">
          <cell r="A2467" t="str">
            <v>001.18.17040</v>
          </cell>
          <cell r="B2467" t="str">
            <v>Execução de caixa de gordura de pvc(cx43)c/tampa de alumínio 250x230x75mm</v>
          </cell>
          <cell r="C2467" t="str">
            <v>UN</v>
          </cell>
          <cell r="D2467">
            <v>55.006599999999999</v>
          </cell>
        </row>
        <row r="2468">
          <cell r="A2468" t="str">
            <v>001.18.17060</v>
          </cell>
          <cell r="B2468" t="str">
            <v>Execução de caixa de gordura de pvc (cx43)c/tampa de pvc 250x230x75mm</v>
          </cell>
          <cell r="C2468" t="str">
            <v>UN</v>
          </cell>
          <cell r="D2468">
            <v>21.7866</v>
          </cell>
        </row>
        <row r="2469">
          <cell r="A2469" t="str">
            <v>001.18.17080</v>
          </cell>
          <cell r="B2469" t="str">
            <v>Execução de fossa séptica conf. det. n. 8 dop 1.60 x 0.80 x 1.50 m</v>
          </cell>
          <cell r="C2469" t="str">
            <v>UN</v>
          </cell>
          <cell r="D2469">
            <v>916.51620000000003</v>
          </cell>
        </row>
        <row r="2470">
          <cell r="A2470" t="str">
            <v>001.18.17100</v>
          </cell>
          <cell r="B2470" t="str">
            <v>Execução de fossa séptica conf. det. n. 2.50 x 1.15 x 1.50 m</v>
          </cell>
          <cell r="C2470" t="str">
            <v>UN</v>
          </cell>
          <cell r="D2470">
            <v>1466.0567000000001</v>
          </cell>
        </row>
        <row r="2471">
          <cell r="A2471" t="str">
            <v>001.18.17120</v>
          </cell>
          <cell r="B2471" t="str">
            <v>Execução de fossa séptica conf. det. n. 2.80 x 1.40 x 1.50 m</v>
          </cell>
          <cell r="C2471" t="str">
            <v>UN</v>
          </cell>
          <cell r="D2471">
            <v>1685.2429</v>
          </cell>
        </row>
        <row r="2472">
          <cell r="A2472" t="str">
            <v>001.18.17140</v>
          </cell>
          <cell r="B2472" t="str">
            <v>Execução de fossa séptica conf. det. n. 3.20 x 1.60 x 1.80 m</v>
          </cell>
          <cell r="C2472" t="str">
            <v>UN</v>
          </cell>
          <cell r="D2472">
            <v>2243.0356999999999</v>
          </cell>
        </row>
        <row r="2473">
          <cell r="A2473" t="str">
            <v>001.18.17160</v>
          </cell>
          <cell r="B2473" t="str">
            <v>Execução de fossa séptica conf. det. n. 3.50 x 1.75 x 1.80 m</v>
          </cell>
          <cell r="C2473" t="str">
            <v>UN</v>
          </cell>
          <cell r="D2473">
            <v>2557.8733999999999</v>
          </cell>
        </row>
        <row r="2474">
          <cell r="A2474" t="str">
            <v>001.18.17180</v>
          </cell>
          <cell r="B2474" t="str">
            <v>Execução de fossa séptica conf. det. n. 3.80 x 1.90 x 1.80 m</v>
          </cell>
          <cell r="C2474" t="str">
            <v>UN</v>
          </cell>
          <cell r="D2474">
            <v>2756.7292000000002</v>
          </cell>
        </row>
        <row r="2475">
          <cell r="A2475" t="str">
            <v>001.18.17200</v>
          </cell>
          <cell r="B2475" t="str">
            <v>Execução de fossa séptica conf. det. n. 4.00 x 2.00 x 1.80 m</v>
          </cell>
          <cell r="C2475" t="str">
            <v>UN</v>
          </cell>
          <cell r="D2475">
            <v>2980.3249999999998</v>
          </cell>
        </row>
        <row r="2476">
          <cell r="A2476" t="str">
            <v>001.18.17220</v>
          </cell>
          <cell r="B2476" t="str">
            <v>Execução de sumidouro conf. det. n. 12 dop diâmetro 1.50 m e profundidade 1.50 m</v>
          </cell>
          <cell r="C2476" t="str">
            <v>UN</v>
          </cell>
          <cell r="D2476">
            <v>542.82820000000004</v>
          </cell>
        </row>
        <row r="2477">
          <cell r="A2477" t="str">
            <v>001.18.17240</v>
          </cell>
          <cell r="B2477" t="str">
            <v>Execução de sumidouro conf. det. n. 12 dop diâmetro 1.50 e prof. 2.00 m</v>
          </cell>
          <cell r="C2477" t="str">
            <v>UN</v>
          </cell>
          <cell r="D2477">
            <v>621.49950000000001</v>
          </cell>
        </row>
        <row r="2478">
          <cell r="A2478" t="str">
            <v>001.18.17260</v>
          </cell>
          <cell r="B2478" t="str">
            <v>Execução de sumidouro conf. det. n. 12 dop diâmetro 1.50 e prof. 3.00 m</v>
          </cell>
          <cell r="C2478" t="str">
            <v>UN</v>
          </cell>
          <cell r="D2478">
            <v>792.70230000000004</v>
          </cell>
        </row>
        <row r="2479">
          <cell r="A2479" t="str">
            <v>001.18.17280</v>
          </cell>
          <cell r="B2479" t="str">
            <v>Execução de sumidouro conf. det. n. 12 dop diâmetro 2.00 m e prof. 2.00 m</v>
          </cell>
          <cell r="C2479" t="str">
            <v>UN</v>
          </cell>
          <cell r="D2479">
            <v>923.41049999999996</v>
          </cell>
        </row>
        <row r="2480">
          <cell r="A2480" t="str">
            <v>001.18.17300</v>
          </cell>
          <cell r="B2480" t="str">
            <v>Execução de sumidouro conf. det. n. 12 dop diâmetro 2.00 m e prof. 3.00m</v>
          </cell>
          <cell r="C2480" t="str">
            <v>UN</v>
          </cell>
          <cell r="D2480">
            <v>1161.7868000000001</v>
          </cell>
        </row>
        <row r="2481">
          <cell r="A2481" t="str">
            <v>001.18.17320</v>
          </cell>
          <cell r="B2481" t="str">
            <v>Execução de sumidouro conf. det. n. 12 dop diâmetro 2.00 e prof. 3.20 m</v>
          </cell>
          <cell r="C2481" t="str">
            <v>UN</v>
          </cell>
          <cell r="D2481">
            <v>1209.8548000000001</v>
          </cell>
        </row>
        <row r="2482">
          <cell r="A2482" t="str">
            <v>001.18.17340</v>
          </cell>
          <cell r="B2482" t="str">
            <v>Execução de sumidouro conf. det. n. 12 dop diâmetro 2.00 m e prof. 4.15 m</v>
          </cell>
          <cell r="C2482" t="str">
            <v>UN</v>
          </cell>
          <cell r="D2482">
            <v>1436.5802000000001</v>
          </cell>
        </row>
        <row r="2483">
          <cell r="A2483" t="str">
            <v>001.18.17360</v>
          </cell>
          <cell r="B2483" t="str">
            <v>Execução de sumidouro conf. det. n. 12 dop diâmetro 2.00 m e prof. 4.50 m</v>
          </cell>
          <cell r="C2483" t="str">
            <v>UN</v>
          </cell>
          <cell r="D2483">
            <v>1520.3245999999999</v>
          </cell>
        </row>
        <row r="2484">
          <cell r="A2484" t="str">
            <v>001.18.17380</v>
          </cell>
          <cell r="B2484" t="str">
            <v>Execução de sumidouro conf. det. n. 12 dop diâmetro 3.00 m e prof. 3.30 m</v>
          </cell>
          <cell r="C2484" t="str">
            <v>UN</v>
          </cell>
          <cell r="D2484">
            <v>2205.6950000000002</v>
          </cell>
        </row>
        <row r="2485">
          <cell r="A2485" t="str">
            <v>001.18.17400</v>
          </cell>
          <cell r="B2485" t="str">
            <v>Execução de filtro anaeróbico d = 2,20 m, conforme detalhe do dvop</v>
          </cell>
          <cell r="C2485" t="str">
            <v>UN</v>
          </cell>
          <cell r="D2485">
            <v>7692.9817000000003</v>
          </cell>
        </row>
        <row r="2486">
          <cell r="A2486" t="str">
            <v>001.18.17420</v>
          </cell>
          <cell r="B2486" t="str">
            <v>Fornecimento e aplicação de brita nr. 4</v>
          </cell>
          <cell r="C2486" t="str">
            <v>M3</v>
          </cell>
          <cell r="D2486">
            <v>62.571800000000003</v>
          </cell>
        </row>
        <row r="2487">
          <cell r="A2487" t="str">
            <v>001.18.17440</v>
          </cell>
          <cell r="B2487" t="str">
            <v>Execução de vala de infiltração com seção trapezoidal (base menor=0,50 m, base maior = 1,00 m), contendo camadas de brita nº 04 (0,20 m e 0,30 m) areia grossa( 0,50 m) e aterro ( 0,50m), inclusive 2 (dois) tubos de pvc perfurados p/ dreno - 100 mm, conf</v>
          </cell>
          <cell r="C2487" t="str">
            <v>ML</v>
          </cell>
          <cell r="D2487">
            <v>70.42</v>
          </cell>
        </row>
        <row r="2488">
          <cell r="A2488" t="str">
            <v>001.18.17460</v>
          </cell>
          <cell r="B2488" t="str">
            <v>Fornecimento de camada filtrante de areia 0.30 m e pedra 0.60 m (seixo rolado) apiloado s/ escavação</v>
          </cell>
          <cell r="C2488" t="str">
            <v>ML</v>
          </cell>
          <cell r="D2488">
            <v>50.232199999999999</v>
          </cell>
        </row>
        <row r="2489">
          <cell r="A2489" t="str">
            <v>001.18.17480</v>
          </cell>
          <cell r="B2489" t="str">
            <v>Fornecimento de dreno em pedra (cascalho) seccao trapezoidal base maior 60 cm base menor 30 cm e altura 50 cm incl escavação</v>
          </cell>
          <cell r="C2489" t="str">
            <v>ML</v>
          </cell>
          <cell r="D2489">
            <v>8.5206999999999997</v>
          </cell>
        </row>
        <row r="2490">
          <cell r="A2490" t="str">
            <v>001.18.17500</v>
          </cell>
          <cell r="B2490" t="str">
            <v>Fornecimento de dreno com secao trapezoidal (base menor = 0,50m, base maior = 1,0m e altura de 1,50m), em camadas de brita nº 2 e 4 e areia grossa inclusive tubo de pvc perfurado d=1,50 mm, conf. det. do dvop</v>
          </cell>
          <cell r="C2490" t="str">
            <v>ML</v>
          </cell>
          <cell r="D2490">
            <v>80.168999999999997</v>
          </cell>
        </row>
        <row r="2491">
          <cell r="A2491" t="str">
            <v>001.18.17520</v>
          </cell>
          <cell r="B2491" t="str">
            <v>Fornecimento e Instalação de Calha condutor (redondo ou retangular) e rufo em chapa galvanizada n.26 corte 25 cm</v>
          </cell>
          <cell r="C2491" t="str">
            <v>ML</v>
          </cell>
          <cell r="D2491">
            <v>14.2499</v>
          </cell>
        </row>
        <row r="2492">
          <cell r="A2492" t="str">
            <v>001.18.17540</v>
          </cell>
          <cell r="B2492" t="str">
            <v>Fornecimento e Instalação de Calha condutor (redondo ou retangular) e rufo em chapa galvanizada n.26 corte 40 cm</v>
          </cell>
          <cell r="C2492" t="str">
            <v>ML</v>
          </cell>
          <cell r="D2492">
            <v>19.180700000000002</v>
          </cell>
        </row>
        <row r="2493">
          <cell r="A2493" t="str">
            <v>001.18.17560</v>
          </cell>
          <cell r="B2493" t="str">
            <v>Fornecimento e Instalação de Calha condutor (redondo ou retangular) e rufo em chapa n. 24 corte 25 cm</v>
          </cell>
          <cell r="C2493" t="str">
            <v>ML</v>
          </cell>
          <cell r="D2493">
            <v>15.558</v>
          </cell>
        </row>
        <row r="2494">
          <cell r="A2494" t="str">
            <v>001.18.17580</v>
          </cell>
          <cell r="B2494" t="str">
            <v>Fornecimento e Instalação de Calha condutor (redondo ou retangular) e rufo em chapa n. 24 corte 30 cm</v>
          </cell>
          <cell r="C2494" t="str">
            <v>ML</v>
          </cell>
          <cell r="D2494">
            <v>16.896999999999998</v>
          </cell>
        </row>
        <row r="2495">
          <cell r="A2495" t="str">
            <v>001.18.17600</v>
          </cell>
          <cell r="B2495" t="str">
            <v>Fornecimento e Instalação de Calha condutor (redondo ou retangular) e rufo em chapa n. 24 corte 40 cm</v>
          </cell>
          <cell r="C2495" t="str">
            <v>ML</v>
          </cell>
          <cell r="D2495">
            <v>18.022500000000001</v>
          </cell>
        </row>
        <row r="2496">
          <cell r="A2496" t="str">
            <v>001.18.17620</v>
          </cell>
          <cell r="B2496" t="str">
            <v>Fornecimento e Instalação de Calha condutor (redondo ou retangular) e rufo em chapa n. 24 corte 50 cm</v>
          </cell>
          <cell r="C2496" t="str">
            <v>ML</v>
          </cell>
          <cell r="D2496">
            <v>22.132200000000001</v>
          </cell>
        </row>
        <row r="2497">
          <cell r="A2497" t="str">
            <v>001.18.17640</v>
          </cell>
          <cell r="B2497" t="str">
            <v>Fornecimento e Instalação de Calha condutor (redondo ou retangular) e rufo em chapa n. 24 corte 120 cm</v>
          </cell>
          <cell r="C2497" t="str">
            <v>M</v>
          </cell>
          <cell r="D2497">
            <v>20.301300000000001</v>
          </cell>
        </row>
        <row r="2498">
          <cell r="A2498" t="str">
            <v>001.18.17660</v>
          </cell>
          <cell r="B2498" t="str">
            <v>Fornecimento e instalação de extintor de incêndio tipo manual com suporte de parede, água pressurizada 10 litros</v>
          </cell>
          <cell r="C2498" t="str">
            <v>UN</v>
          </cell>
          <cell r="D2498">
            <v>53</v>
          </cell>
        </row>
        <row r="2499">
          <cell r="A2499" t="str">
            <v>001.18.17680</v>
          </cell>
          <cell r="B2499" t="str">
            <v>Fornecimento e instalação de extintor de incêndio tipo manual com suporte de parede, co2 - gas carbonico 6 kg</v>
          </cell>
          <cell r="C2499" t="str">
            <v>UN</v>
          </cell>
          <cell r="D2499">
            <v>178</v>
          </cell>
        </row>
        <row r="2500">
          <cell r="A2500" t="str">
            <v>001.18.17700</v>
          </cell>
          <cell r="B2500" t="str">
            <v>Fornecimento e instalação de extintor de incêndio tipo manual com suporte de parede, pó químico seco 4 kg</v>
          </cell>
          <cell r="C2500" t="str">
            <v>UN</v>
          </cell>
          <cell r="D2500">
            <v>55</v>
          </cell>
        </row>
        <row r="2501">
          <cell r="A2501" t="str">
            <v>001.18.17720</v>
          </cell>
          <cell r="B2501" t="str">
            <v>Fornecimento e instalação de tubo de aço galvanizado - classe média - tipo manesmann diâm. 63 mm</v>
          </cell>
          <cell r="C2501" t="str">
            <v>M</v>
          </cell>
          <cell r="D2501">
            <v>36.841999999999999</v>
          </cell>
        </row>
        <row r="2502">
          <cell r="A2502" t="str">
            <v>001.18.17740</v>
          </cell>
          <cell r="B2502" t="str">
            <v>Fornecimento e instalação de tubo de aço galvanizado - classe média - tipo manesmann diâm. 75 mm</v>
          </cell>
          <cell r="C2502" t="str">
            <v>M</v>
          </cell>
          <cell r="D2502">
            <v>41.195300000000003</v>
          </cell>
        </row>
        <row r="2503">
          <cell r="A2503" t="str">
            <v>001.18.17760</v>
          </cell>
          <cell r="B2503" t="str">
            <v>Fornecimento e instalação de luva c/ rosca - classe 10 - tipo tupyou similar diâm. 63 mm</v>
          </cell>
          <cell r="C2503" t="str">
            <v>UN</v>
          </cell>
          <cell r="D2503">
            <v>19.082899999999999</v>
          </cell>
        </row>
        <row r="2504">
          <cell r="A2504" t="str">
            <v>001.18.17780</v>
          </cell>
          <cell r="B2504" t="str">
            <v>Fornecimento e instalação de luva c/ rosca - classe 10 - tipo tupyou similar diâm. 75 mm</v>
          </cell>
          <cell r="C2504" t="str">
            <v>UN</v>
          </cell>
          <cell r="D2504">
            <v>26.994499999999999</v>
          </cell>
        </row>
        <row r="2505">
          <cell r="A2505" t="str">
            <v>001.18.17800</v>
          </cell>
          <cell r="B2505" t="str">
            <v>Fornecimento e instalação de joelho 90º aço galvanizado - tupy ou similar diâm. 63 mm</v>
          </cell>
          <cell r="C2505" t="str">
            <v>UN</v>
          </cell>
          <cell r="D2505">
            <v>30.532900000000001</v>
          </cell>
        </row>
        <row r="2506">
          <cell r="A2506" t="str">
            <v>001.18.17820</v>
          </cell>
          <cell r="B2506" t="str">
            <v>Fornecimento e instalação de joelho 90º aço galvanizado - tupy ou similar diâm. 75 mm</v>
          </cell>
          <cell r="C2506" t="str">
            <v>UN</v>
          </cell>
          <cell r="D2506">
            <v>34.044499999999999</v>
          </cell>
        </row>
        <row r="2507">
          <cell r="A2507" t="str">
            <v>001.18.17840</v>
          </cell>
          <cell r="B2507" t="str">
            <v>Fornecimento e instalação de tee aço galvanizado - tupyou similar diâm. 63 mm</v>
          </cell>
          <cell r="C2507" t="str">
            <v>UN</v>
          </cell>
          <cell r="D2507">
            <v>30.5945</v>
          </cell>
        </row>
        <row r="2508">
          <cell r="A2508" t="str">
            <v>001.18.17860</v>
          </cell>
          <cell r="B2508" t="str">
            <v>Fornecimento e instalação de flanges aço galvanizado - tupy ou similar diâm. 75 mm</v>
          </cell>
          <cell r="C2508" t="str">
            <v>UN</v>
          </cell>
          <cell r="D2508">
            <v>24.564499999999999</v>
          </cell>
        </row>
        <row r="2509">
          <cell r="A2509" t="str">
            <v>001.18.17880</v>
          </cell>
          <cell r="B2509" t="str">
            <v>Fornecimento e instalação de niple duplo de aço galvanizado - tupy ou similar diâm. 63 mm</v>
          </cell>
          <cell r="C2509" t="str">
            <v>UN</v>
          </cell>
          <cell r="D2509">
            <v>14.5329</v>
          </cell>
        </row>
        <row r="2510">
          <cell r="A2510" t="str">
            <v>001.18.17900</v>
          </cell>
          <cell r="B2510" t="str">
            <v>Fornecimento e instalação de niple duplo de aço galvanizado - tupy ou similar diâm. 75 mm</v>
          </cell>
          <cell r="C2510" t="str">
            <v>UN</v>
          </cell>
          <cell r="D2510">
            <v>20.394500000000001</v>
          </cell>
        </row>
        <row r="2511">
          <cell r="A2511" t="str">
            <v>001.18.17920</v>
          </cell>
          <cell r="B2511" t="str">
            <v>Fornecimento e instalação de luva de união c/ assento em bronze - tupy ou similar diâm. 63 mm</v>
          </cell>
          <cell r="C2511" t="str">
            <v>UN</v>
          </cell>
          <cell r="D2511">
            <v>38.044499999999999</v>
          </cell>
        </row>
        <row r="2512">
          <cell r="A2512" t="str">
            <v>001.18.17940</v>
          </cell>
          <cell r="B2512" t="str">
            <v>Fornecimento e instalação de luva de união c/ assento em bronze - tupy ou similar diâm. 75 mm</v>
          </cell>
          <cell r="C2512" t="str">
            <v>UN</v>
          </cell>
          <cell r="D2512">
            <v>47.106400000000001</v>
          </cell>
        </row>
        <row r="2513">
          <cell r="A2513" t="str">
            <v>001.18.17960</v>
          </cell>
          <cell r="B2513" t="str">
            <v>Fornecimento e instalação de registro de gaveta em bronze - acabamento bruto - niágara  ou similar diâm.63 mm</v>
          </cell>
          <cell r="C2513" t="str">
            <v>UN</v>
          </cell>
          <cell r="D2513">
            <v>93.832099999999997</v>
          </cell>
        </row>
        <row r="2514">
          <cell r="A2514" t="str">
            <v>001.18.17980</v>
          </cell>
          <cell r="B2514" t="str">
            <v>Fornecimento e instalação de registro de gaveta em bronze - acabamento bruto - niágara  ou similar diâm.75 mm</v>
          </cell>
          <cell r="C2514" t="str">
            <v>UN</v>
          </cell>
          <cell r="D2514">
            <v>147.52789999999999</v>
          </cell>
        </row>
        <row r="2515">
          <cell r="A2515" t="str">
            <v>001.18.18000</v>
          </cell>
          <cell r="B2515" t="str">
            <v>Fornecimento e instalação de válvula de retenção - aço galvanizado tupy classe 150 4 portinhola diâm.63 mm</v>
          </cell>
          <cell r="C2515" t="str">
            <v>UN</v>
          </cell>
          <cell r="D2515">
            <v>116.6521</v>
          </cell>
        </row>
        <row r="2516">
          <cell r="A2516" t="str">
            <v>001.18.18020</v>
          </cell>
          <cell r="B2516" t="str">
            <v>Fornecimento e instalação de válvula globo angular  - classe 150  diâm. 63 mm</v>
          </cell>
          <cell r="C2516" t="str">
            <v>UN</v>
          </cell>
          <cell r="D2516">
            <v>72.882099999999994</v>
          </cell>
        </row>
        <row r="2517">
          <cell r="A2517" t="str">
            <v>001.18.18040</v>
          </cell>
          <cell r="B2517" t="str">
            <v>Fornecimento e instalação de engate rápido """"""""store"""""""" c/ red. ferro galvanizado diâm. 63 mm x 35 mm</v>
          </cell>
          <cell r="C2517" t="str">
            <v>UN</v>
          </cell>
          <cell r="D2517">
            <v>10.8911</v>
          </cell>
        </row>
        <row r="2518">
          <cell r="A2518" t="str">
            <v>001.18.18060</v>
          </cell>
          <cell r="B2518" t="str">
            <v>Fornecimento e instalaçao de hidrante de recalque composto de caixa da alvenaria, registro globo angular 45º - 2 1/2"""""""" e tampa de fºfº 40 x 60 cm</v>
          </cell>
          <cell r="C2518" t="str">
            <v>UN</v>
          </cell>
          <cell r="D2518">
            <v>201.74969999999999</v>
          </cell>
        </row>
        <row r="2519">
          <cell r="A2519" t="str">
            <v>001.18.18080</v>
          </cell>
          <cell r="B2519" t="str">
            <v>Fornecimento e instalação de hidrante de recalque composto de caixa de alvenaria, registro globo angular 45º - 1 1/2"""""""" e tampa de fºfº 80x60 cm</v>
          </cell>
          <cell r="C2519" t="str">
            <v>UN</v>
          </cell>
          <cell r="D2519">
            <v>325.25369999999998</v>
          </cell>
        </row>
        <row r="2520">
          <cell r="A2520" t="str">
            <v>001.18.18100</v>
          </cell>
          <cell r="B2520" t="str">
            <v>Fornecimento e instalação de mangueira fibra sintética pura tipo i graud - tipo parsh ou similar com adaptador para esguicho diâm. 1 1/2 pol</v>
          </cell>
          <cell r="C2520" t="str">
            <v>UN</v>
          </cell>
          <cell r="D2520">
            <v>180.47329999999999</v>
          </cell>
        </row>
        <row r="2521">
          <cell r="A2521" t="str">
            <v>001.18.18120</v>
          </cell>
          <cell r="B2521" t="str">
            <v>Fornecimento e instalação de armário em chapa de aço-com ventilação adequada - visor c/ inspeção c/ inscrição incêndio, cesto interno p/ abrigo da mangueira e esguicho tipo """"""""bucha spiero"""""""" ou similar 72x50x18 cm</v>
          </cell>
          <cell r="C2521" t="str">
            <v>UN</v>
          </cell>
          <cell r="D2521">
            <v>109.47329999999999</v>
          </cell>
        </row>
        <row r="2522">
          <cell r="A2522" t="str">
            <v>001.18.18140</v>
          </cell>
          <cell r="B2522" t="str">
            <v>Fornecimento e instalação de bomba de incêndio - 4 cv/220v -1.800 rpm/60 hz - hm = 20 mca q=600l/min</v>
          </cell>
          <cell r="C2522" t="str">
            <v>UN</v>
          </cell>
          <cell r="D2522">
            <v>862.94659999999999</v>
          </cell>
        </row>
        <row r="2523">
          <cell r="A2523" t="str">
            <v>001.18.18160</v>
          </cell>
          <cell r="B2523" t="str">
            <v>Execução de caixa de alvenaria para abrigar bomba dosadora de cloro</v>
          </cell>
          <cell r="C2523" t="str">
            <v>UN</v>
          </cell>
          <cell r="D2523">
            <v>113.4735</v>
          </cell>
        </row>
        <row r="2524">
          <cell r="A2524" t="str">
            <v>001.18.18180</v>
          </cell>
          <cell r="B2524" t="str">
            <v>Fornecimento e instalação de bomba dosadora de cloro mod.10, v=2,05 l/h</v>
          </cell>
          <cell r="C2524" t="str">
            <v>UN</v>
          </cell>
          <cell r="D2524">
            <v>643.6694</v>
          </cell>
        </row>
        <row r="2525">
          <cell r="A2525" t="str">
            <v>001.18.18200</v>
          </cell>
          <cell r="B2525" t="str">
            <v>Fornecimento e instalação bomba dosadora de cloro mod. v - 1,5 com vazao maxima de 1,5 l/h de injetronic ou similar</v>
          </cell>
          <cell r="C2525" t="str">
            <v>UN</v>
          </cell>
          <cell r="D2525">
            <v>670.47329999999999</v>
          </cell>
        </row>
        <row r="2526">
          <cell r="A2526" t="str">
            <v>001.18.18220</v>
          </cell>
          <cell r="B2526" t="str">
            <v>Fornecimento e instalação de bomba submersa 400w diâmetro 3/4""""""""</v>
          </cell>
          <cell r="C2526" t="str">
            <v>UN</v>
          </cell>
          <cell r="D2526">
            <v>195.23660000000001</v>
          </cell>
        </row>
        <row r="2527">
          <cell r="A2527" t="str">
            <v>001.18.18240</v>
          </cell>
          <cell r="B2527" t="str">
            <v>Válvula  de pé com crivo de pvc tipo rosqueável 3/4 pol</v>
          </cell>
          <cell r="C2527" t="str">
            <v>UN</v>
          </cell>
          <cell r="D2527">
            <v>15.013</v>
          </cell>
        </row>
        <row r="2528">
          <cell r="A2528" t="str">
            <v>001.18.18260</v>
          </cell>
          <cell r="B2528" t="str">
            <v>Válvula  de pé com crivo de pvc tipo rosqueável 1 pol</v>
          </cell>
          <cell r="C2528" t="str">
            <v>UN</v>
          </cell>
          <cell r="D2528">
            <v>17.383800000000001</v>
          </cell>
        </row>
        <row r="2529">
          <cell r="A2529" t="str">
            <v>001.18.18280</v>
          </cell>
          <cell r="B2529" t="str">
            <v>Válvula  de pé com crivo de pvc tipo rosqueável 1 1/4 pol</v>
          </cell>
          <cell r="C2529" t="str">
            <v>UN</v>
          </cell>
          <cell r="D2529">
            <v>22.461300000000001</v>
          </cell>
        </row>
        <row r="2530">
          <cell r="A2530" t="str">
            <v>001.18.18300</v>
          </cell>
          <cell r="B2530" t="str">
            <v>Válvula de pé com crivo de pvc tipo rosqueável 1 1/2 pol</v>
          </cell>
          <cell r="C2530" t="str">
            <v>UN</v>
          </cell>
          <cell r="D2530">
            <v>22.0657</v>
          </cell>
        </row>
        <row r="2531">
          <cell r="A2531" t="str">
            <v>001.18.18320</v>
          </cell>
          <cell r="B2531" t="str">
            <v>Válvula de pé c/ crivo de bronze tipo rosqueável 3/4 pol</v>
          </cell>
          <cell r="C2531" t="str">
            <v>UN</v>
          </cell>
          <cell r="D2531">
            <v>16.573</v>
          </cell>
        </row>
        <row r="2532">
          <cell r="A2532" t="str">
            <v>001.18.18340</v>
          </cell>
          <cell r="B2532" t="str">
            <v>Válvula de pé c/ crivo de bronze tipo rosqueável 1 pol</v>
          </cell>
          <cell r="C2532" t="str">
            <v>UN</v>
          </cell>
          <cell r="D2532">
            <v>18.4238</v>
          </cell>
        </row>
        <row r="2533">
          <cell r="A2533" t="str">
            <v>001.18.18360</v>
          </cell>
          <cell r="B2533" t="str">
            <v>Válvula de pé c/ crivo de bronze tipo rosqueável 1 1/2 pol</v>
          </cell>
          <cell r="C2533" t="str">
            <v>UN</v>
          </cell>
          <cell r="D2533">
            <v>26.351700000000001</v>
          </cell>
        </row>
        <row r="2534">
          <cell r="A2534" t="str">
            <v>001.18.18380</v>
          </cell>
          <cell r="B2534" t="str">
            <v>Válvula de pé c/ crivo de bronze tipo rosqueável 2 pol</v>
          </cell>
          <cell r="C2534" t="str">
            <v>UN</v>
          </cell>
          <cell r="D2534">
            <v>35.9621</v>
          </cell>
        </row>
        <row r="2535">
          <cell r="A2535" t="str">
            <v>001.18.18400</v>
          </cell>
          <cell r="B2535" t="str">
            <v>Válvula de pé c/ crivo de bronze tipo rosqueável 2 1/2 pol</v>
          </cell>
          <cell r="C2535" t="str">
            <v>UN</v>
          </cell>
          <cell r="D2535">
            <v>53.337499999999999</v>
          </cell>
        </row>
        <row r="2536">
          <cell r="A2536" t="str">
            <v>001.18.18420</v>
          </cell>
          <cell r="B2536" t="str">
            <v>Válvula de retenção de bronze tipo rosqueável tipo vertical 3/4 pol</v>
          </cell>
          <cell r="C2536" t="str">
            <v>UN</v>
          </cell>
          <cell r="D2536">
            <v>17.143000000000001</v>
          </cell>
        </row>
        <row r="2537">
          <cell r="A2537" t="str">
            <v>001.18.18440</v>
          </cell>
          <cell r="B2537" t="str">
            <v>Válvula de retenção de bronze tipo rosqueável tipo vertical 1 pol</v>
          </cell>
          <cell r="C2537" t="str">
            <v>UN</v>
          </cell>
          <cell r="D2537">
            <v>21.623799999999999</v>
          </cell>
        </row>
        <row r="2538">
          <cell r="A2538" t="str">
            <v>001.18.18460</v>
          </cell>
          <cell r="B2538" t="str">
            <v>Válvula de retenção de bronze tipo rosqueável tipo vertical 1 1/2 pol</v>
          </cell>
          <cell r="C2538" t="str">
            <v>UN</v>
          </cell>
          <cell r="D2538">
            <v>29.851700000000001</v>
          </cell>
        </row>
        <row r="2539">
          <cell r="A2539" t="str">
            <v>001.18.18480</v>
          </cell>
          <cell r="B2539" t="str">
            <v>Válvula de retenção de bronze tipo rosqueável tipo vertical 2 pol</v>
          </cell>
          <cell r="C2539" t="str">
            <v>UN</v>
          </cell>
          <cell r="D2539">
            <v>35.882100000000001</v>
          </cell>
        </row>
        <row r="2540">
          <cell r="A2540" t="str">
            <v>001.18.18500</v>
          </cell>
          <cell r="B2540" t="str">
            <v>Válvula de retenção de bronze tipo rosqueável tipo vertical 2 1/2 pol</v>
          </cell>
          <cell r="C2540" t="str">
            <v>UN</v>
          </cell>
          <cell r="D2540">
            <v>64.777500000000003</v>
          </cell>
        </row>
        <row r="2541">
          <cell r="A2541" t="str">
            <v>001.18.18520</v>
          </cell>
          <cell r="B2541" t="str">
            <v>Válvula de retenção de bronze tipo rosqueável tipo horizontal 3/4 pol</v>
          </cell>
          <cell r="C2541" t="str">
            <v>UN</v>
          </cell>
          <cell r="D2541">
            <v>29.603000000000002</v>
          </cell>
        </row>
        <row r="2542">
          <cell r="A2542" t="str">
            <v>001.18.18540</v>
          </cell>
          <cell r="B2542" t="str">
            <v>Válvula de retenção de bronze tipo rosqueável tipo horizontal 1 pol</v>
          </cell>
          <cell r="C2542" t="str">
            <v>UN</v>
          </cell>
          <cell r="D2542">
            <v>37.623800000000003</v>
          </cell>
        </row>
        <row r="2543">
          <cell r="A2543" t="str">
            <v>001.18.18560</v>
          </cell>
          <cell r="B2543" t="str">
            <v>Válvula de retenção de bronze tipo rosqueável tipo horizontal 1 1/2 pol</v>
          </cell>
          <cell r="C2543" t="str">
            <v>UN</v>
          </cell>
          <cell r="D2543">
            <v>54.5017</v>
          </cell>
        </row>
        <row r="2544">
          <cell r="A2544" t="str">
            <v>001.18.18580</v>
          </cell>
          <cell r="B2544" t="str">
            <v>Válvula de retenção de bronze tipo rosqueável tipo horizontal 2 pol</v>
          </cell>
          <cell r="C2544" t="str">
            <v>UN</v>
          </cell>
          <cell r="D2544">
            <v>68.382099999999994</v>
          </cell>
        </row>
        <row r="2545">
          <cell r="A2545" t="str">
            <v>001.18.18600</v>
          </cell>
          <cell r="B2545" t="str">
            <v>Válvula de retenção de bronze tipo rosqueável tipo horizontal 2 1/2 pol</v>
          </cell>
          <cell r="C2545" t="str">
            <v>UN</v>
          </cell>
          <cell r="D2545">
            <v>119.7675</v>
          </cell>
        </row>
        <row r="2546">
          <cell r="A2546" t="str">
            <v>001.18.18620</v>
          </cell>
          <cell r="B2546" t="str">
            <v>Fornecimento, assentamento e rejuntamento de tubos de concreto com armação simples 1000 mm</v>
          </cell>
          <cell r="C2546" t="str">
            <v>ML</v>
          </cell>
          <cell r="D2546">
            <v>153.16970000000001</v>
          </cell>
        </row>
        <row r="2547">
          <cell r="A2547" t="str">
            <v>001.18.18640</v>
          </cell>
          <cell r="B2547" t="str">
            <v>Fornecimento, assentamento e rejuntamento de tubos de concreto com armação simples  800 mm</v>
          </cell>
          <cell r="C2547" t="str">
            <v>ML</v>
          </cell>
          <cell r="D2547">
            <v>111.8449</v>
          </cell>
        </row>
        <row r="2548">
          <cell r="A2548" t="str">
            <v>001.18.18660</v>
          </cell>
          <cell r="B2548" t="str">
            <v>Fornecimento, assentamento e rejuntamento de tubos de concreto com armação simples  600 mm</v>
          </cell>
          <cell r="C2548" t="str">
            <v>ML</v>
          </cell>
          <cell r="D2548">
            <v>84.959599999999995</v>
          </cell>
        </row>
        <row r="2549">
          <cell r="A2549" t="str">
            <v>001.18.18680</v>
          </cell>
          <cell r="B2549" t="str">
            <v>Fornecimento, assentamento e rejuntamento de tubos de concreto com armação simples  400 mm</v>
          </cell>
          <cell r="C2549" t="str">
            <v>ML</v>
          </cell>
          <cell r="D2549">
            <v>44.826799999999999</v>
          </cell>
        </row>
        <row r="2550">
          <cell r="A2550" t="str">
            <v>001.18.18700</v>
          </cell>
          <cell r="B2550" t="str">
            <v>Fornecimento, assentamento e rejuntamento de tubos de concreto com armação dupla 1000 mm</v>
          </cell>
          <cell r="C2550" t="str">
            <v>ML</v>
          </cell>
          <cell r="D2550">
            <v>188.16970000000001</v>
          </cell>
        </row>
        <row r="2551">
          <cell r="A2551" t="str">
            <v>001.18.18720</v>
          </cell>
          <cell r="B2551" t="str">
            <v>Fornecimento, assentamento e rejuntamento de tubos de concreto com armação dupla  800 mm</v>
          </cell>
          <cell r="C2551" t="str">
            <v>ML</v>
          </cell>
          <cell r="D2551">
            <v>135.8449</v>
          </cell>
        </row>
        <row r="2552">
          <cell r="A2552" t="str">
            <v>001.18.18740</v>
          </cell>
          <cell r="B2552" t="str">
            <v>Fornecimento, assentamento e rejuntamento de tubos de concreto sem armação  600 mm</v>
          </cell>
          <cell r="C2552" t="str">
            <v>ML</v>
          </cell>
          <cell r="D2552">
            <v>66.193399999999997</v>
          </cell>
        </row>
        <row r="2553">
          <cell r="A2553" t="str">
            <v>001.18.18760</v>
          </cell>
          <cell r="B2553" t="str">
            <v>Fornecimento, assentamento e rejuntamento de tubos de concreto sem armação  500 mm</v>
          </cell>
          <cell r="C2553" t="str">
            <v>ML</v>
          </cell>
          <cell r="D2553">
            <v>48.988999999999997</v>
          </cell>
        </row>
        <row r="2554">
          <cell r="A2554" t="str">
            <v>001.18.18780</v>
          </cell>
          <cell r="B2554" t="str">
            <v>Fornecimento, assentamento e rejuntamento de tubos de concreto sem armação  400 mm</v>
          </cell>
          <cell r="C2554" t="str">
            <v>ML</v>
          </cell>
          <cell r="D2554">
            <v>34.826799999999999</v>
          </cell>
        </row>
        <row r="2555">
          <cell r="A2555" t="str">
            <v>001.18.18800</v>
          </cell>
          <cell r="B2555" t="str">
            <v>Fornecimento, assentamento e rejuntamento de tubos de concreto sem armação  350 mm</v>
          </cell>
          <cell r="C2555" t="str">
            <v>ML</v>
          </cell>
          <cell r="D2555">
            <v>26.326799999999999</v>
          </cell>
        </row>
        <row r="2556">
          <cell r="A2556" t="str">
            <v>001.18.18820</v>
          </cell>
          <cell r="B2556" t="str">
            <v>Fornecimento, assentamento e rejuntamento de tubos de concreto sem armação  300 mm</v>
          </cell>
          <cell r="C2556" t="str">
            <v>ML</v>
          </cell>
          <cell r="D2556">
            <v>21.933299999999999</v>
          </cell>
        </row>
        <row r="2557">
          <cell r="A2557" t="str">
            <v>001.18.18840</v>
          </cell>
          <cell r="B2557" t="str">
            <v>Fornecimento, assentamento e rejuntamento de tubos de concreto sem armação  250 mm</v>
          </cell>
          <cell r="C2557" t="str">
            <v>ML</v>
          </cell>
          <cell r="D2557">
            <v>20.933299999999999</v>
          </cell>
        </row>
        <row r="2558">
          <cell r="A2558" t="str">
            <v>001.18.18860</v>
          </cell>
          <cell r="B2558" t="str">
            <v>Fornecimento, assentamento e rejuntamento de tubos de concreto sem armação  200 mm</v>
          </cell>
          <cell r="C2558" t="str">
            <v>ML</v>
          </cell>
          <cell r="D2558">
            <v>16.712299999999999</v>
          </cell>
        </row>
        <row r="2559">
          <cell r="A2559" t="str">
            <v>001.18.18880</v>
          </cell>
          <cell r="B2559" t="str">
            <v>Fornecimento, assentamento e rejuntamento de tubos de concreto sem armação  150 mm</v>
          </cell>
          <cell r="C2559" t="str">
            <v>ML</v>
          </cell>
          <cell r="D2559">
            <v>14.712300000000001</v>
          </cell>
        </row>
        <row r="2560">
          <cell r="A2560" t="str">
            <v>001.18.18900</v>
          </cell>
          <cell r="B2560" t="str">
            <v>Fornecimento, assentamento e rejuntamento de tubos de concreto sem armação  100 mm</v>
          </cell>
          <cell r="C2560" t="str">
            <v>ML</v>
          </cell>
          <cell r="D2560">
            <v>11.6637</v>
          </cell>
        </row>
        <row r="2561">
          <cell r="A2561" t="str">
            <v>001.18.18920</v>
          </cell>
          <cell r="B2561" t="str">
            <v>Fornecimento, assentamento e rejuntamento de tubo de concreto poroso mf 400 mm</v>
          </cell>
          <cell r="C2561" t="str">
            <v>ML</v>
          </cell>
          <cell r="D2561">
            <v>38.326799999999999</v>
          </cell>
        </row>
        <row r="2562">
          <cell r="A2562" t="str">
            <v>001.18.18940</v>
          </cell>
          <cell r="B2562" t="str">
            <v>Fornecimento, assentamento e rejuntamento de tubo de concreto poroso mf 350 mm</v>
          </cell>
          <cell r="C2562" t="str">
            <v>ML</v>
          </cell>
          <cell r="D2562">
            <v>28.326799999999999</v>
          </cell>
        </row>
        <row r="2563">
          <cell r="A2563" t="str">
            <v>001.18.18960</v>
          </cell>
          <cell r="B2563" t="str">
            <v>Fornecimento, assentamento e rejuntamento de tubo de concreto poroso mf 300 mm</v>
          </cell>
          <cell r="C2563" t="str">
            <v>ML</v>
          </cell>
          <cell r="D2563">
            <v>19.188600000000001</v>
          </cell>
        </row>
        <row r="2564">
          <cell r="A2564" t="str">
            <v>001.18.18980</v>
          </cell>
          <cell r="B2564" t="str">
            <v>Fornecimento, assentamento e rejuntamento de tubo de concreto poroso mf 250 mm</v>
          </cell>
          <cell r="C2564" t="str">
            <v>ML</v>
          </cell>
          <cell r="D2564">
            <v>22.433299999999999</v>
          </cell>
        </row>
        <row r="2565">
          <cell r="A2565" t="str">
            <v>001.18.19000</v>
          </cell>
          <cell r="B2565" t="str">
            <v>Fornecimento, assentamento e rejuntamento de tubo de concreto poroso mf 200 mm</v>
          </cell>
          <cell r="C2565" t="str">
            <v>ML</v>
          </cell>
          <cell r="D2565">
            <v>16.912299999999998</v>
          </cell>
        </row>
        <row r="2566">
          <cell r="A2566" t="str">
            <v>001.18.19020</v>
          </cell>
          <cell r="B2566" t="str">
            <v>Fornecimento, assentamento e rejuntamento de tubo de concreto poroso mf 150 mm</v>
          </cell>
          <cell r="C2566" t="str">
            <v>ML</v>
          </cell>
          <cell r="D2566">
            <v>16.912299999999998</v>
          </cell>
        </row>
        <row r="2567">
          <cell r="A2567" t="str">
            <v>001.18.19040</v>
          </cell>
          <cell r="B2567" t="str">
            <v>Fornecimento, assentamento e rejuntamento de tubo de concreto poroso mf 100 mm</v>
          </cell>
          <cell r="C2567" t="str">
            <v>ML</v>
          </cell>
          <cell r="D2567">
            <v>16.063700000000001</v>
          </cell>
        </row>
        <row r="2568">
          <cell r="A2568" t="str">
            <v>001.18.19060</v>
          </cell>
          <cell r="B2568" t="str">
            <v>Execução de poço de visita conf. det. do dop n.4 120x120x50 cm</v>
          </cell>
          <cell r="C2568" t="str">
            <v>UN</v>
          </cell>
          <cell r="D2568">
            <v>704.99540000000002</v>
          </cell>
        </row>
        <row r="2569">
          <cell r="A2569" t="str">
            <v>001.18.19080</v>
          </cell>
          <cell r="B2569" t="str">
            <v>Execução de poço de visita conf. det. do dop n.4 120x120x70 cm</v>
          </cell>
          <cell r="C2569" t="str">
            <v>UN</v>
          </cell>
          <cell r="D2569">
            <v>789.27530000000002</v>
          </cell>
        </row>
        <row r="2570">
          <cell r="A2570" t="str">
            <v>001.18.19100</v>
          </cell>
          <cell r="B2570" t="str">
            <v>Execução de poço de visita conf. det. do dop n.4 120x120x105 cm</v>
          </cell>
          <cell r="C2570" t="str">
            <v>UN</v>
          </cell>
          <cell r="D2570">
            <v>942.50360000000001</v>
          </cell>
        </row>
        <row r="2571">
          <cell r="A2571" t="str">
            <v>001.18.19120</v>
          </cell>
          <cell r="B2571" t="str">
            <v>Execução de poço de visita conf. det. do dop n.4 120x120x120 cm</v>
          </cell>
          <cell r="C2571" t="str">
            <v>UN</v>
          </cell>
          <cell r="D2571">
            <v>994.17240000000004</v>
          </cell>
        </row>
        <row r="2572">
          <cell r="A2572" t="str">
            <v>001.18.19140</v>
          </cell>
          <cell r="B2572" t="str">
            <v>Execução de poço de visita conf. det. do dop n.4 120x120x140 cm</v>
          </cell>
          <cell r="C2572" t="str">
            <v>UN</v>
          </cell>
          <cell r="D2572">
            <v>1426.3733999999999</v>
          </cell>
        </row>
        <row r="2573">
          <cell r="A2573" t="str">
            <v>001.18.19160</v>
          </cell>
          <cell r="B2573" t="str">
            <v>Execução de poço de visita conf. det. do dop n.4 120x120x190 cm</v>
          </cell>
          <cell r="C2573" t="str">
            <v>UN</v>
          </cell>
          <cell r="D2573">
            <v>1341.2546</v>
          </cell>
        </row>
        <row r="2574">
          <cell r="A2574" t="str">
            <v>001.18.19180</v>
          </cell>
          <cell r="B2574" t="str">
            <v>Execução de caixa de passagem conf. det. n7 do dop 30 x 30 x 30 cm</v>
          </cell>
          <cell r="C2574" t="str">
            <v>UN</v>
          </cell>
          <cell r="D2574">
            <v>37.726100000000002</v>
          </cell>
        </row>
        <row r="2575">
          <cell r="A2575" t="str">
            <v>001.18.19200</v>
          </cell>
          <cell r="B2575" t="str">
            <v>Execução de caixa de passagem conf. det. n7 do dop 40 x 40 x 40 cm</v>
          </cell>
          <cell r="C2575" t="str">
            <v>UN</v>
          </cell>
          <cell r="D2575">
            <v>56.820099999999996</v>
          </cell>
        </row>
        <row r="2576">
          <cell r="A2576" t="str">
            <v>001.18.19220</v>
          </cell>
          <cell r="B2576" t="str">
            <v>Execução de caixa de passagem conf. det. n7 do dop 50 x 50 x 50 cm</v>
          </cell>
          <cell r="C2576" t="str">
            <v>UN</v>
          </cell>
          <cell r="D2576">
            <v>81.509399999999999</v>
          </cell>
        </row>
        <row r="2577">
          <cell r="A2577" t="str">
            <v>001.18.19240</v>
          </cell>
          <cell r="B2577" t="str">
            <v>Execução de caixa de passagem conf. det. n7 do dop 60 x 60 x 60 cm</v>
          </cell>
          <cell r="C2577" t="str">
            <v>UN</v>
          </cell>
          <cell r="D2577">
            <v>108.3801</v>
          </cell>
        </row>
        <row r="2578">
          <cell r="A2578" t="str">
            <v>001.18.19260</v>
          </cell>
          <cell r="B2578" t="str">
            <v>Execução de caixa de passagem conf. det. n7 do dop 70 x 70 x 70 cm</v>
          </cell>
          <cell r="C2578" t="str">
            <v>UN</v>
          </cell>
          <cell r="D2578">
            <v>111.428</v>
          </cell>
        </row>
        <row r="2579">
          <cell r="A2579" t="str">
            <v>001.18.19280</v>
          </cell>
          <cell r="B2579" t="str">
            <v>Execução de caixa de passagem conf. det. n7 do dop 80 x 80 x 80 cm</v>
          </cell>
          <cell r="C2579" t="str">
            <v>UN</v>
          </cell>
          <cell r="D2579">
            <v>141.32990000000001</v>
          </cell>
        </row>
        <row r="2580">
          <cell r="A2580" t="str">
            <v>001.18.19300</v>
          </cell>
          <cell r="B2580" t="str">
            <v>Execução de caixa de passagem conf. det. n7 do dop 90 x 90 x 90 cm</v>
          </cell>
          <cell r="C2580" t="str">
            <v>UN</v>
          </cell>
          <cell r="D2580">
            <v>234.3383</v>
          </cell>
        </row>
        <row r="2581">
          <cell r="A2581" t="str">
            <v>001.18.19320</v>
          </cell>
          <cell r="B2581" t="str">
            <v>Execução de caixa de passagem conf. det. n7 do dop 100 x 100 x 100 cm</v>
          </cell>
          <cell r="C2581" t="str">
            <v>UN</v>
          </cell>
          <cell r="D2581">
            <v>233.61449999999999</v>
          </cell>
        </row>
        <row r="2582">
          <cell r="A2582" t="str">
            <v>001.18.19340</v>
          </cell>
          <cell r="B2582" t="str">
            <v>Execução de caixa de passagem conf. det. n7 do dop 100 x 100 x 120 cm</v>
          </cell>
          <cell r="C2582" t="str">
            <v>UND</v>
          </cell>
          <cell r="D2582">
            <v>321.45440000000002</v>
          </cell>
        </row>
        <row r="2583">
          <cell r="A2583" t="str">
            <v>001.18.19360</v>
          </cell>
          <cell r="B2583" t="str">
            <v>Execução de caixa de passagem conf. det. n7 do dop 110 x 0.60 x 0.60 cm</v>
          </cell>
          <cell r="C2583" t="str">
            <v>UN</v>
          </cell>
          <cell r="D2583">
            <v>10.5106</v>
          </cell>
        </row>
        <row r="2584">
          <cell r="A2584" t="str">
            <v>001.18.19380</v>
          </cell>
          <cell r="B2584" t="str">
            <v>Execução de caixa de areia dimensões 50 x 50 x 50 cm</v>
          </cell>
          <cell r="C2584" t="str">
            <v>UN</v>
          </cell>
          <cell r="D2584">
            <v>81.509399999999999</v>
          </cell>
        </row>
        <row r="2585">
          <cell r="A2585" t="str">
            <v>001.18.19400</v>
          </cell>
          <cell r="B2585" t="str">
            <v>Fornecimento e assentamento de grelha de ferro para caixa de passagem conf. det n.5 dop dim. 60 x 60 cm</v>
          </cell>
          <cell r="C2585" t="str">
            <v>UN</v>
          </cell>
          <cell r="D2585">
            <v>454.45699999999999</v>
          </cell>
        </row>
        <row r="2586">
          <cell r="A2586" t="str">
            <v>001.18.19420</v>
          </cell>
          <cell r="B2586" t="str">
            <v>Fornecimento e assentamento de grelha de ferro para caixa de passagem conf. det n.5 dop dim. 100 x 100 cm</v>
          </cell>
          <cell r="C2586" t="str">
            <v>UN</v>
          </cell>
          <cell r="D2586">
            <v>748.97360000000003</v>
          </cell>
        </row>
        <row r="2587">
          <cell r="A2587" t="str">
            <v>001.18.19440</v>
          </cell>
          <cell r="B2587" t="str">
            <v>Fornecimento e assentamento de grelha de ferro para caixa de passagem conf. det. n.5a dop. dim. 60 x 60 cm</v>
          </cell>
          <cell r="C2587" t="str">
            <v>UN</v>
          </cell>
          <cell r="D2587">
            <v>285.70699999999999</v>
          </cell>
        </row>
        <row r="2588">
          <cell r="A2588" t="str">
            <v>001.18.19460</v>
          </cell>
          <cell r="B2588" t="str">
            <v>Fornecimento e assentamento de grelha de ferro para caixa de passagem conf. det. n.5a dop. dim. 100 x 100 cm</v>
          </cell>
          <cell r="C2588" t="str">
            <v>UN</v>
          </cell>
          <cell r="D2588">
            <v>473.34859999999998</v>
          </cell>
        </row>
        <row r="2589">
          <cell r="A2589" t="str">
            <v>001.18.19480</v>
          </cell>
          <cell r="B2589" t="str">
            <v>Fornecimento e assentamento de grelha de ferro para canaleta conf. det. n.6 dop largura 0.56 m</v>
          </cell>
          <cell r="C2589" t="str">
            <v>ML</v>
          </cell>
          <cell r="D2589">
            <v>172.40350000000001</v>
          </cell>
        </row>
        <row r="2590">
          <cell r="A2590" t="str">
            <v>001.18.19500</v>
          </cell>
          <cell r="B2590" t="str">
            <v>Execução de canaleta para talude em concreto simples traço 1:4:8 com 8 cm espessura conf. det. n.32 e 33</v>
          </cell>
          <cell r="C2590" t="str">
            <v>ML</v>
          </cell>
          <cell r="D2590">
            <v>27.349699999999999</v>
          </cell>
        </row>
        <row r="2591">
          <cell r="A2591" t="str">
            <v>001.18.19520</v>
          </cell>
          <cell r="B2591" t="str">
            <v>Execução de canaleta de tijolo maciço 1/2 vez l=0,30 m inclusive grelha de ferro</v>
          </cell>
          <cell r="C2591" t="str">
            <v>ML</v>
          </cell>
          <cell r="D2591">
            <v>72.253500000000003</v>
          </cell>
        </row>
        <row r="2592">
          <cell r="A2592" t="str">
            <v>001.18.19540</v>
          </cell>
          <cell r="B2592" t="str">
            <v>Fornecimento e instalação de aspersor ou irrigador para jardim de metal - diamentro 3/4""""""""</v>
          </cell>
          <cell r="C2592" t="str">
            <v>UN</v>
          </cell>
          <cell r="D2592">
            <v>15</v>
          </cell>
        </row>
        <row r="2593">
          <cell r="A2593" t="str">
            <v>001.19</v>
          </cell>
          <cell r="B2593" t="str">
            <v>LIMPEZA</v>
          </cell>
          <cell r="D2593">
            <v>20.278600000000001</v>
          </cell>
        </row>
        <row r="2594">
          <cell r="A2594" t="str">
            <v>001.19.00020</v>
          </cell>
          <cell r="B2594" t="str">
            <v>Limpeza geral da obra</v>
          </cell>
          <cell r="C2594" t="str">
            <v>M2</v>
          </cell>
          <cell r="D2594">
            <v>1.9152</v>
          </cell>
        </row>
        <row r="2595">
          <cell r="A2595" t="str">
            <v>001.19.00040</v>
          </cell>
          <cell r="B2595" t="str">
            <v>Execução de limpeza geral da obra com retirada de entulhos</v>
          </cell>
          <cell r="C2595" t="str">
            <v>M2</v>
          </cell>
          <cell r="D2595">
            <v>1.9152</v>
          </cell>
        </row>
        <row r="2596">
          <cell r="A2596" t="str">
            <v>001.19.00060</v>
          </cell>
          <cell r="B2596" t="str">
            <v>Execução de Retirada de entulho em Caçamba inclusive Carga Manual distância até 30 mts</v>
          </cell>
          <cell r="C2596" t="str">
            <v>m3</v>
          </cell>
          <cell r="D2596">
            <v>16.4482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olum"/>
      <sheetName val="Plan2"/>
      <sheetName val="Plan3"/>
      <sheetName val="cobertura quadra"/>
      <sheetName val="CRON REF"/>
      <sheetName val="cobertura_quadra"/>
      <sheetName val="CRON_REF"/>
    </sheetNames>
    <sheetDataSet>
      <sheetData sheetId="0" refreshError="1">
        <row r="3">
          <cell r="A3" t="str">
            <v>Obra :001 -  001</v>
          </cell>
        </row>
        <row r="4">
          <cell r="A4" t="str">
            <v xml:space="preserve">Total da Planilha - </v>
          </cell>
          <cell r="B4" t="str">
            <v>364.742,2448</v>
          </cell>
        </row>
        <row r="5">
          <cell r="A5" t="str">
            <v>Cód. Tarefa</v>
          </cell>
          <cell r="B5" t="str">
            <v>Descrição</v>
          </cell>
          <cell r="C5" t="str">
            <v>Unidade</v>
          </cell>
          <cell r="D5" t="str">
            <v>Valor Unitário</v>
          </cell>
        </row>
        <row r="6">
          <cell r="A6" t="str">
            <v>001</v>
          </cell>
          <cell r="B6" t="str">
            <v>BOLETIM DE REFERÊNCIA DE PREÇOS - ABRIL 2005</v>
          </cell>
          <cell r="D6">
            <v>364742.24479999999</v>
          </cell>
        </row>
        <row r="7">
          <cell r="A7" t="str">
            <v>001.01</v>
          </cell>
          <cell r="B7" t="str">
            <v>DEMOLIÇÃO E RETIRADA</v>
          </cell>
          <cell r="D7">
            <v>1590.6348</v>
          </cell>
        </row>
        <row r="8">
          <cell r="A8" t="str">
            <v>001.01.00020</v>
          </cell>
          <cell r="B8" t="str">
            <v>Demolição de cobertura construída c/telha de barro ou cerâmica</v>
          </cell>
          <cell r="C8" t="str">
            <v>M2</v>
          </cell>
          <cell r="D8">
            <v>2.6091000000000002</v>
          </cell>
        </row>
        <row r="9">
          <cell r="A9" t="str">
            <v>001.01.00040</v>
          </cell>
          <cell r="B9" t="str">
            <v>Demolição de cobertura construída c/telha de cimento amianto, alumínio, plastico e ferro galvanizado</v>
          </cell>
          <cell r="C9" t="str">
            <v>M2</v>
          </cell>
          <cell r="D9">
            <v>1.0871999999999999</v>
          </cell>
        </row>
        <row r="10">
          <cell r="A10" t="str">
            <v>001.01.00060</v>
          </cell>
          <cell r="B10" t="str">
            <v>Demolição de madeiramento de telhado constituído por tesouras (telha de barro)</v>
          </cell>
          <cell r="C10" t="str">
            <v>M2</v>
          </cell>
          <cell r="D10">
            <v>3.9278</v>
          </cell>
        </row>
        <row r="11">
          <cell r="A11" t="str">
            <v>001.01.00080</v>
          </cell>
          <cell r="B11" t="str">
            <v>Demolição de madeiramento de telhado constituído por tesouras (telha de cimento aminato e alumínio)</v>
          </cell>
          <cell r="C11" t="str">
            <v>M2</v>
          </cell>
          <cell r="D11">
            <v>3.3856999999999999</v>
          </cell>
        </row>
        <row r="12">
          <cell r="A12" t="str">
            <v>001.01.00100</v>
          </cell>
          <cell r="B12" t="str">
            <v>Demolição de madeiramento de telhado tipo pontaletados (telhas de barro)</v>
          </cell>
          <cell r="C12" t="str">
            <v>M2</v>
          </cell>
          <cell r="D12">
            <v>2.9251</v>
          </cell>
        </row>
        <row r="13">
          <cell r="A13" t="str">
            <v>001.01.00120</v>
          </cell>
          <cell r="B13" t="str">
            <v>Demolição de madeiramento de telhado tipo pontaletados (telhas de cimento aminato ou alumínio)</v>
          </cell>
          <cell r="C13" t="str">
            <v>M2</v>
          </cell>
          <cell r="D13">
            <v>2.9251</v>
          </cell>
        </row>
        <row r="14">
          <cell r="A14" t="str">
            <v>001.01.00130</v>
          </cell>
          <cell r="B14" t="str">
            <v>Demolição de Ripamento em Cobertura Barro ou Cerâmica</v>
          </cell>
          <cell r="C14" t="str">
            <v>m2</v>
          </cell>
          <cell r="D14">
            <v>0.19040000000000001</v>
          </cell>
        </row>
        <row r="15">
          <cell r="A15" t="str">
            <v>001.01.00140</v>
          </cell>
          <cell r="B15" t="str">
            <v>Demolição de estrutura de ferro  para  telhados</v>
          </cell>
          <cell r="C15" t="str">
            <v>M2</v>
          </cell>
          <cell r="D15">
            <v>8.0597999999999992</v>
          </cell>
        </row>
        <row r="16">
          <cell r="A16" t="str">
            <v>001.01.00160</v>
          </cell>
          <cell r="B16" t="str">
            <v>Retirada de cobertura de madeira - caibros e vigas</v>
          </cell>
          <cell r="C16" t="str">
            <v>ML</v>
          </cell>
          <cell r="D16">
            <v>0.20039999999999999</v>
          </cell>
        </row>
        <row r="17">
          <cell r="A17" t="str">
            <v>001.01.00180</v>
          </cell>
          <cell r="B17" t="str">
            <v>Retirada de cobertura de madeira - ripas</v>
          </cell>
          <cell r="C17" t="str">
            <v>ML</v>
          </cell>
          <cell r="D17">
            <v>0.1002</v>
          </cell>
        </row>
        <row r="18">
          <cell r="A18" t="str">
            <v>001.01.00200</v>
          </cell>
          <cell r="B18" t="str">
            <v>Retirada de cobertura em telhas de barro s/aproveitamento das cumeeiras e espigões</v>
          </cell>
          <cell r="C18" t="str">
            <v>UN</v>
          </cell>
          <cell r="D18">
            <v>0.27660000000000001</v>
          </cell>
        </row>
        <row r="19">
          <cell r="A19" t="str">
            <v>001.01.00220</v>
          </cell>
          <cell r="B19" t="str">
            <v>Retirada de cobertura em telhas de cimento aminato, alumínio, plástico ou ferro galvanizado</v>
          </cell>
          <cell r="C19" t="str">
            <v>UN</v>
          </cell>
          <cell r="D19">
            <v>3.6886000000000001</v>
          </cell>
        </row>
        <row r="20">
          <cell r="A20" t="str">
            <v>001.01.00240</v>
          </cell>
          <cell r="B20" t="str">
            <v>Retirada de cobertura em telhas cerãmicas ( plan , colonial , francesa , etc. )</v>
          </cell>
          <cell r="C20" t="str">
            <v>M2</v>
          </cell>
          <cell r="D20">
            <v>2.4449999999999998</v>
          </cell>
        </row>
        <row r="21">
          <cell r="A21" t="str">
            <v>001.01.00260</v>
          </cell>
          <cell r="B21" t="str">
            <v>Retirada de cobertura em telhas de cimento aminato, alumínio, plástico e c.g.</v>
          </cell>
          <cell r="C21" t="str">
            <v>M2</v>
          </cell>
          <cell r="D21">
            <v>1.3028999999999999</v>
          </cell>
        </row>
        <row r="22">
          <cell r="A22" t="str">
            <v>001.01.00280</v>
          </cell>
          <cell r="B22" t="str">
            <v>Retirada de madeiramento de telhado constituído por tesouras (telha de barro)</v>
          </cell>
          <cell r="C22" t="str">
            <v>M2</v>
          </cell>
          <cell r="D22">
            <v>3.0061</v>
          </cell>
        </row>
        <row r="23">
          <cell r="A23" t="str">
            <v>001.01.00300</v>
          </cell>
          <cell r="B23" t="str">
            <v>Retirada de madeiramento de telhado constituído por tesouras (telha de cimento amianto ou alumínio)</v>
          </cell>
          <cell r="C23" t="str">
            <v>M2</v>
          </cell>
          <cell r="D23">
            <v>2.5051000000000001</v>
          </cell>
        </row>
        <row r="24">
          <cell r="A24" t="str">
            <v>001.01.00320</v>
          </cell>
          <cell r="B24" t="str">
            <v>Retirada de madeiramento de telhado tipo pontaletados (telhas de barro)</v>
          </cell>
          <cell r="C24" t="str">
            <v>M2</v>
          </cell>
          <cell r="D24">
            <v>2.004</v>
          </cell>
        </row>
        <row r="25">
          <cell r="A25" t="str">
            <v>001.01.00340</v>
          </cell>
          <cell r="B25" t="str">
            <v>Retirada de madeiramento de telhado tipo pontaletados (telhas de cimento amianto ou alumínio)</v>
          </cell>
          <cell r="C25" t="str">
            <v>M2</v>
          </cell>
          <cell r="D25">
            <v>1.8036000000000001</v>
          </cell>
        </row>
        <row r="26">
          <cell r="A26" t="str">
            <v>001.01.00360</v>
          </cell>
          <cell r="B26" t="str">
            <v>Retirada de calhas e rufos metálicos</v>
          </cell>
          <cell r="C26" t="str">
            <v>M2</v>
          </cell>
          <cell r="D26">
            <v>3.0522</v>
          </cell>
        </row>
        <row r="27">
          <cell r="A27" t="str">
            <v>001.01.00380</v>
          </cell>
          <cell r="B27" t="str">
            <v>Demolição de revestimento de argamassa de cal e areia (inclusive emboço)</v>
          </cell>
          <cell r="C27" t="str">
            <v>M2</v>
          </cell>
          <cell r="D27">
            <v>1.9035</v>
          </cell>
        </row>
        <row r="28">
          <cell r="A28" t="str">
            <v>001.01.00400</v>
          </cell>
          <cell r="B28" t="str">
            <v>Demolição de revestimento de argamassa mista (inclusive emboço)</v>
          </cell>
          <cell r="C28" t="str">
            <v>M2</v>
          </cell>
          <cell r="D28">
            <v>2.8553000000000002</v>
          </cell>
        </row>
        <row r="29">
          <cell r="A29" t="str">
            <v>001.01.00420</v>
          </cell>
          <cell r="B29" t="str">
            <v>Demolição de revestimento de argamassa de cimento e areia (inclusive emboço)</v>
          </cell>
          <cell r="C29" t="str">
            <v>M2</v>
          </cell>
          <cell r="D29">
            <v>7.3181000000000003</v>
          </cell>
        </row>
        <row r="30">
          <cell r="A30" t="str">
            <v>001.01.00440</v>
          </cell>
          <cell r="B30" t="str">
            <v>Demolição de azulejos pastilas ladrilhos cerâmicos ou base de gres (inclusive emboço)</v>
          </cell>
          <cell r="C30" t="str">
            <v>M2</v>
          </cell>
          <cell r="D30">
            <v>7.0641999999999996</v>
          </cell>
        </row>
        <row r="31">
          <cell r="A31" t="str">
            <v>001.01.00460</v>
          </cell>
          <cell r="B31" t="str">
            <v>Demolição de mármore, pedra ou granito (inclusive emboço)</v>
          </cell>
          <cell r="C31" t="str">
            <v>M2</v>
          </cell>
          <cell r="D31">
            <v>7.0641999999999996</v>
          </cell>
        </row>
        <row r="32">
          <cell r="A32" t="str">
            <v>001.01.00480</v>
          </cell>
          <cell r="B32" t="str">
            <v>Demolição de quadro negro</v>
          </cell>
          <cell r="C32" t="str">
            <v>M2</v>
          </cell>
          <cell r="D32">
            <v>7.0641999999999996</v>
          </cell>
        </row>
        <row r="33">
          <cell r="A33" t="str">
            <v>001.01.00500</v>
          </cell>
          <cell r="B33" t="str">
            <v>Retirada de revestimento com mármore, pedra ou granito (inclusive emboço)</v>
          </cell>
          <cell r="C33" t="str">
            <v>M2</v>
          </cell>
          <cell r="D33">
            <v>6.5143000000000004</v>
          </cell>
        </row>
        <row r="34">
          <cell r="A34" t="str">
            <v>001.01.00520</v>
          </cell>
          <cell r="B34" t="str">
            <v>Demolição de forro de estuque (inclusive entarugamento de madeira)</v>
          </cell>
          <cell r="C34" t="str">
            <v>M2</v>
          </cell>
          <cell r="D34">
            <v>2.0588000000000002</v>
          </cell>
        </row>
        <row r="35">
          <cell r="A35" t="str">
            <v>001.01.00540</v>
          </cell>
          <cell r="B35" t="str">
            <v>Demolição de forro de madeira ou de gesso (incluso entarugamento)</v>
          </cell>
          <cell r="C35" t="str">
            <v>M2</v>
          </cell>
          <cell r="D35">
            <v>1.7394000000000001</v>
          </cell>
        </row>
        <row r="36">
          <cell r="A36" t="str">
            <v>001.01.00560</v>
          </cell>
          <cell r="B36" t="str">
            <v>Demolição somente das tábuas ou chapas de madeira ou de gesso</v>
          </cell>
          <cell r="C36" t="str">
            <v>M2</v>
          </cell>
          <cell r="D36">
            <v>2.6091000000000002</v>
          </cell>
        </row>
        <row r="37">
          <cell r="A37" t="str">
            <v>001.01.00580</v>
          </cell>
          <cell r="B37" t="str">
            <v>Demolição de lambris de madeira inclusive entarugamento</v>
          </cell>
          <cell r="C37" t="str">
            <v>M2</v>
          </cell>
          <cell r="D37">
            <v>7.0641999999999996</v>
          </cell>
        </row>
        <row r="38">
          <cell r="A38" t="str">
            <v>001.01.00600</v>
          </cell>
          <cell r="B38" t="str">
            <v>Demolição somente de chapas ou placas de lambris ou madeira</v>
          </cell>
          <cell r="C38" t="str">
            <v>M2</v>
          </cell>
          <cell r="D38">
            <v>4.3993000000000002</v>
          </cell>
        </row>
        <row r="39">
          <cell r="A39" t="str">
            <v>001.01.00620</v>
          </cell>
          <cell r="B39" t="str">
            <v>Retirada de todo o forro inclusive vigas e sarrafos</v>
          </cell>
          <cell r="C39" t="str">
            <v>M2</v>
          </cell>
          <cell r="D39">
            <v>9.2608999999999995</v>
          </cell>
        </row>
        <row r="40">
          <cell r="A40" t="str">
            <v>001.01.00640</v>
          </cell>
          <cell r="B40" t="str">
            <v>Retirada de todos os lambris inclusive caibros e sarrafos</v>
          </cell>
          <cell r="C40" t="str">
            <v>M2</v>
          </cell>
          <cell r="D40">
            <v>9.2608999999999995</v>
          </cell>
        </row>
        <row r="41">
          <cell r="A41" t="str">
            <v>001.01.00660</v>
          </cell>
          <cell r="B41" t="str">
            <v>Demolição de alvenaria de tijolos maciços</v>
          </cell>
          <cell r="C41" t="str">
            <v>M3</v>
          </cell>
          <cell r="D41">
            <v>17.935300000000002</v>
          </cell>
        </row>
        <row r="42">
          <cell r="A42" t="str">
            <v>001.01.00680</v>
          </cell>
          <cell r="B42" t="str">
            <v>Retirada de alvenaria de tijolos maciços</v>
          </cell>
          <cell r="C42" t="str">
            <v>M3</v>
          </cell>
          <cell r="D42">
            <v>33.967100000000002</v>
          </cell>
        </row>
        <row r="43">
          <cell r="A43" t="str">
            <v>001.01.00700</v>
          </cell>
          <cell r="B43" t="str">
            <v>Demolição de alvenaria de tijolos cerâmicos</v>
          </cell>
          <cell r="C43" t="str">
            <v>M3</v>
          </cell>
          <cell r="D43">
            <v>13.045400000000001</v>
          </cell>
        </row>
        <row r="44">
          <cell r="A44" t="str">
            <v>001.01.00720</v>
          </cell>
          <cell r="B44" t="str">
            <v>Demolição de alvenaria de blocos de concreto</v>
          </cell>
          <cell r="C44" t="str">
            <v>M3</v>
          </cell>
          <cell r="D44">
            <v>13.045400000000001</v>
          </cell>
        </row>
        <row r="45">
          <cell r="A45" t="str">
            <v>001.01.00740</v>
          </cell>
          <cell r="B45" t="str">
            <v>Retirada de alvenaria de blocos de concreto</v>
          </cell>
          <cell r="C45" t="str">
            <v>M3</v>
          </cell>
          <cell r="D45">
            <v>26.090800000000002</v>
          </cell>
        </row>
        <row r="46">
          <cell r="A46" t="str">
            <v>001.01.00760</v>
          </cell>
          <cell r="B46" t="str">
            <v>Demolição de alvenaria de pedra</v>
          </cell>
          <cell r="C46" t="str">
            <v>M3</v>
          </cell>
          <cell r="D46">
            <v>33.1633</v>
          </cell>
        </row>
        <row r="47">
          <cell r="A47" t="str">
            <v>001.01.00780</v>
          </cell>
          <cell r="B47" t="str">
            <v>Retirada de alvenaria de pedra</v>
          </cell>
          <cell r="C47" t="str">
            <v>M3</v>
          </cell>
          <cell r="D47">
            <v>37.511800000000001</v>
          </cell>
        </row>
        <row r="48">
          <cell r="A48" t="str">
            <v>001.01.00800</v>
          </cell>
          <cell r="B48" t="str">
            <v>Demolição de alvenaria de placas de concreto celular</v>
          </cell>
          <cell r="C48" t="str">
            <v>M3</v>
          </cell>
          <cell r="D48">
            <v>7.6139999999999999</v>
          </cell>
        </row>
        <row r="49">
          <cell r="A49" t="str">
            <v>001.01.00820</v>
          </cell>
          <cell r="B49" t="str">
            <v>Retirada de alvenaria de placas de concreto celular</v>
          </cell>
          <cell r="C49" t="str">
            <v>M3</v>
          </cell>
          <cell r="D49">
            <v>13.028600000000001</v>
          </cell>
        </row>
        <row r="50">
          <cell r="A50" t="str">
            <v>001.01.00840</v>
          </cell>
          <cell r="B50" t="str">
            <v>Demolição de alvenaria de adobo</v>
          </cell>
          <cell r="C50" t="str">
            <v>M3</v>
          </cell>
          <cell r="D50">
            <v>19.035</v>
          </cell>
        </row>
        <row r="51">
          <cell r="A51" t="str">
            <v>001.01.00860</v>
          </cell>
          <cell r="B51" t="str">
            <v>Demolição de elemento vazado</v>
          </cell>
          <cell r="C51" t="str">
            <v>M2</v>
          </cell>
          <cell r="D51">
            <v>24.4664</v>
          </cell>
        </row>
        <row r="52">
          <cell r="A52" t="str">
            <v>001.01.00880</v>
          </cell>
          <cell r="B52" t="str">
            <v>Demolição inclusive entarugamento de paredes divisórias de tábuas e chapas</v>
          </cell>
          <cell r="C52" t="str">
            <v>M2</v>
          </cell>
          <cell r="D52">
            <v>3.8069999999999999</v>
          </cell>
        </row>
        <row r="53">
          <cell r="A53" t="str">
            <v>001.01.00900</v>
          </cell>
          <cell r="B53" t="str">
            <v>Demolição apenas das tábuas ou chapas das paredes divisórias</v>
          </cell>
          <cell r="C53" t="str">
            <v>M2</v>
          </cell>
          <cell r="D53">
            <v>2.6648999999999998</v>
          </cell>
        </row>
        <row r="54">
          <cell r="A54" t="str">
            <v>001.01.00920</v>
          </cell>
          <cell r="B54" t="str">
            <v>Retirada de divisória tipo naval</v>
          </cell>
          <cell r="C54" t="str">
            <v>m2</v>
          </cell>
          <cell r="D54">
            <v>1.5227999999999999</v>
          </cell>
        </row>
        <row r="55">
          <cell r="A55" t="str">
            <v>001.01.00940</v>
          </cell>
          <cell r="B55" t="str">
            <v>Demolição de alvenaria de fundação de tijolos maciços inclusive escavações necessárias</v>
          </cell>
          <cell r="C55" t="str">
            <v>M3</v>
          </cell>
          <cell r="D55">
            <v>67.934200000000004</v>
          </cell>
        </row>
        <row r="56">
          <cell r="A56" t="str">
            <v>001.01.00960</v>
          </cell>
          <cell r="B56" t="str">
            <v>Demolição de alvenaria de fundações de pedra</v>
          </cell>
          <cell r="C56" t="str">
            <v>M3</v>
          </cell>
          <cell r="D56">
            <v>34.262999999999998</v>
          </cell>
        </row>
        <row r="57">
          <cell r="A57" t="str">
            <v>001.01.00980</v>
          </cell>
          <cell r="B57" t="str">
            <v>Demolição de concreto simples em fundação</v>
          </cell>
          <cell r="C57" t="str">
            <v>M3</v>
          </cell>
          <cell r="D57">
            <v>58.915799999999997</v>
          </cell>
        </row>
        <row r="58">
          <cell r="A58" t="str">
            <v>001.01.01000</v>
          </cell>
          <cell r="B58" t="str">
            <v>Demolição de concreto armado em fundações</v>
          </cell>
          <cell r="C58" t="str">
            <v>M3</v>
          </cell>
          <cell r="D58">
            <v>150.42070000000001</v>
          </cell>
        </row>
        <row r="59">
          <cell r="A59" t="str">
            <v>001.01.01020</v>
          </cell>
          <cell r="B59" t="str">
            <v>Demolição de concreto simples acima do embasamento</v>
          </cell>
          <cell r="C59" t="str">
            <v>M3</v>
          </cell>
          <cell r="D59">
            <v>48.915999999999997</v>
          </cell>
        </row>
        <row r="60">
          <cell r="A60" t="str">
            <v>001.01.01040</v>
          </cell>
          <cell r="B60" t="str">
            <v>Demolição de concreto armado acima do embasamento</v>
          </cell>
          <cell r="C60" t="str">
            <v>M3</v>
          </cell>
          <cell r="D60">
            <v>135.1079</v>
          </cell>
        </row>
        <row r="61">
          <cell r="A61" t="str">
            <v>001.01.01042</v>
          </cell>
          <cell r="B61" t="str">
            <v>Rasgo em piso de concreto simples 7.00 x 7.00 cm para passagem de tubulação, utilizando máquina corta piso manual com disco diamantado</v>
          </cell>
          <cell r="C61" t="str">
            <v>ml</v>
          </cell>
          <cell r="D61">
            <v>3.4912999999999998</v>
          </cell>
        </row>
        <row r="62">
          <cell r="A62" t="str">
            <v>001.01.01045</v>
          </cell>
          <cell r="B62" t="str">
            <v>Rasgo em piso de concreto simples 10.00 x 7.00 cm para passagem de tubulação, utilizando máquina corta piso manual com disco diamantado</v>
          </cell>
          <cell r="C62" t="str">
            <v>ml</v>
          </cell>
          <cell r="D62">
            <v>4.4429999999999996</v>
          </cell>
        </row>
        <row r="63">
          <cell r="A63" t="str">
            <v>001.01.01050</v>
          </cell>
          <cell r="B63" t="str">
            <v>Rasgo em piso de concreto simples 15.00 x 7.00 cm para passagem de tubulação, utilizando máquina corta piso manual com disco diamantado</v>
          </cell>
          <cell r="C63" t="str">
            <v>ml</v>
          </cell>
          <cell r="D63">
            <v>6.3464999999999998</v>
          </cell>
        </row>
        <row r="64">
          <cell r="A64" t="str">
            <v>001.01.01060</v>
          </cell>
          <cell r="B64" t="str">
            <v>Demolição de assoalhos de tábuas incl.rodapés e cordões</v>
          </cell>
          <cell r="C64" t="str">
            <v>M2</v>
          </cell>
          <cell r="D64">
            <v>6.8522999999999996</v>
          </cell>
        </row>
        <row r="65">
          <cell r="A65" t="str">
            <v>001.01.01080</v>
          </cell>
          <cell r="B65" t="str">
            <v>Demolição de assoalhos de tábuas apenas das tábuas</v>
          </cell>
          <cell r="C65" t="str">
            <v>M2</v>
          </cell>
          <cell r="D65">
            <v>2.7408999999999999</v>
          </cell>
        </row>
        <row r="66">
          <cell r="A66" t="str">
            <v>001.01.01100</v>
          </cell>
          <cell r="B66" t="str">
            <v>Retirada de todo piso assoalho de tábuas inclusive vigamento de peróba</v>
          </cell>
          <cell r="C66" t="str">
            <v>M2</v>
          </cell>
          <cell r="D66">
            <v>11.176299999999999</v>
          </cell>
        </row>
        <row r="67">
          <cell r="A67" t="str">
            <v>001.01.01120</v>
          </cell>
          <cell r="B67" t="str">
            <v>Demolição de pisos de tacos madeira inclusive argamassa de assentamento</v>
          </cell>
          <cell r="C67" t="str">
            <v>M2</v>
          </cell>
          <cell r="D67">
            <v>8.3957999999999995</v>
          </cell>
        </row>
        <row r="68">
          <cell r="A68" t="str">
            <v>001.01.01140</v>
          </cell>
          <cell r="B68" t="str">
            <v>Retirada de pisos de tacos madeira inclusive argamassa de assentamento</v>
          </cell>
          <cell r="C68" t="str">
            <v>M2</v>
          </cell>
          <cell r="D68">
            <v>10.020200000000001</v>
          </cell>
        </row>
        <row r="69">
          <cell r="A69" t="str">
            <v>001.01.01160</v>
          </cell>
          <cell r="B69" t="str">
            <v>Demolição de rodapé de madeira</v>
          </cell>
          <cell r="C69" t="str">
            <v>ML</v>
          </cell>
          <cell r="D69">
            <v>0.30459999999999998</v>
          </cell>
        </row>
        <row r="70">
          <cell r="A70" t="str">
            <v>001.01.01180</v>
          </cell>
          <cell r="B70" t="str">
            <v>Retirada de rodapé de madeira</v>
          </cell>
          <cell r="C70" t="str">
            <v>ML</v>
          </cell>
          <cell r="D70">
            <v>0.48730000000000001</v>
          </cell>
        </row>
        <row r="71">
          <cell r="A71" t="str">
            <v>001.01.01200</v>
          </cell>
          <cell r="B71" t="str">
            <v>Demolição de pisos de ladrilhos em geral</v>
          </cell>
          <cell r="C71" t="str">
            <v>M2</v>
          </cell>
          <cell r="D71">
            <v>3.0438999999999998</v>
          </cell>
        </row>
        <row r="72">
          <cell r="A72" t="str">
            <v>001.01.01220</v>
          </cell>
          <cell r="B72" t="str">
            <v>Demolição de ladrilhos em geral sobre base ou lastro de concreto</v>
          </cell>
          <cell r="C72" t="str">
            <v>M2</v>
          </cell>
          <cell r="D72">
            <v>6.0877999999999997</v>
          </cell>
        </row>
        <row r="73">
          <cell r="A73" t="str">
            <v>001.01.01240</v>
          </cell>
          <cell r="B73" t="str">
            <v>Demolição de pisos de granilite ou cimentado</v>
          </cell>
          <cell r="C73" t="str">
            <v>M2</v>
          </cell>
          <cell r="D73">
            <v>1.1307</v>
          </cell>
        </row>
        <row r="74">
          <cell r="A74" t="str">
            <v>001.01.01260</v>
          </cell>
          <cell r="B74" t="str">
            <v>Retirada de pavimentação em paralelepípedo</v>
          </cell>
          <cell r="C74" t="str">
            <v>M2</v>
          </cell>
          <cell r="D74">
            <v>3.4788000000000001</v>
          </cell>
        </row>
        <row r="75">
          <cell r="A75" t="str">
            <v>001.01.01280</v>
          </cell>
          <cell r="B75" t="str">
            <v>Demolição de pavimentação asfáltica p/processo manual</v>
          </cell>
          <cell r="C75" t="str">
            <v>M2</v>
          </cell>
          <cell r="D75">
            <v>5.7104999999999997</v>
          </cell>
        </row>
        <row r="76">
          <cell r="A76" t="str">
            <v>001.01.01300</v>
          </cell>
          <cell r="B76" t="str">
            <v>Demolição de pisos cimentados sobre base ou lastro concreto</v>
          </cell>
          <cell r="C76" t="str">
            <v>M2</v>
          </cell>
          <cell r="D76">
            <v>5.6529999999999996</v>
          </cell>
        </row>
        <row r="77">
          <cell r="A77" t="str">
            <v>001.01.01320</v>
          </cell>
          <cell r="B77" t="str">
            <v>Demolição de lastro de concreto</v>
          </cell>
          <cell r="C77" t="str">
            <v>M2</v>
          </cell>
          <cell r="D77">
            <v>3.0438999999999998</v>
          </cell>
        </row>
        <row r="78">
          <cell r="A78" t="str">
            <v>001.01.01340</v>
          </cell>
          <cell r="B78" t="str">
            <v>Retirada de vidros inteiros</v>
          </cell>
          <cell r="C78" t="str">
            <v>M2</v>
          </cell>
          <cell r="D78">
            <v>2.3028</v>
          </cell>
        </row>
        <row r="79">
          <cell r="A79" t="str">
            <v>001.01.01360</v>
          </cell>
          <cell r="B79" t="str">
            <v>Retirada de esquadrias de madeira inclusive batente</v>
          </cell>
          <cell r="C79" t="str">
            <v>M2</v>
          </cell>
          <cell r="D79">
            <v>3.4788000000000001</v>
          </cell>
        </row>
        <row r="80">
          <cell r="A80" t="str">
            <v>001.01.01380</v>
          </cell>
          <cell r="B80" t="str">
            <v>Retirada de esquadrias metálicas</v>
          </cell>
          <cell r="C80" t="str">
            <v>M2</v>
          </cell>
          <cell r="D80">
            <v>4.5599999999999996</v>
          </cell>
        </row>
        <row r="81">
          <cell r="A81" t="str">
            <v>001.01.01400</v>
          </cell>
          <cell r="B81" t="str">
            <v>Retirada de fechaduras</v>
          </cell>
          <cell r="C81" t="str">
            <v>UN</v>
          </cell>
          <cell r="D81">
            <v>2.3028</v>
          </cell>
        </row>
        <row r="82">
          <cell r="A82" t="str">
            <v>001.01.01420</v>
          </cell>
          <cell r="B82" t="str">
            <v>Retirada de esquadria de madeira, somente as folhas</v>
          </cell>
          <cell r="C82" t="str">
            <v>M2</v>
          </cell>
          <cell r="D82">
            <v>1.5441</v>
          </cell>
        </row>
        <row r="83">
          <cell r="A83" t="str">
            <v>001.01.01440</v>
          </cell>
          <cell r="B83" t="str">
            <v>Retirada de aparelhos de louça ou ferro sanitário</v>
          </cell>
          <cell r="C83" t="str">
            <v>UN</v>
          </cell>
          <cell r="D83">
            <v>8.3524999999999991</v>
          </cell>
        </row>
        <row r="84">
          <cell r="A84" t="str">
            <v>001.01.01460</v>
          </cell>
          <cell r="B84" t="str">
            <v>Retirada de caixa dágua pré fabricada</v>
          </cell>
          <cell r="C84" t="str">
            <v>UN</v>
          </cell>
          <cell r="D84">
            <v>13.9208</v>
          </cell>
        </row>
        <row r="85">
          <cell r="A85" t="str">
            <v>001.01.01480</v>
          </cell>
          <cell r="B85" t="str">
            <v>Demolição de tubulação de ferro galvanizado até 2 pol</v>
          </cell>
          <cell r="C85" t="str">
            <v>ML</v>
          </cell>
          <cell r="D85">
            <v>1.6705000000000001</v>
          </cell>
        </row>
        <row r="86">
          <cell r="A86" t="str">
            <v>001.01.01500</v>
          </cell>
          <cell r="B86" t="str">
            <v>Demolição de tubulação de ferro galvanizado acima de 2 pol</v>
          </cell>
          <cell r="C86" t="str">
            <v>ML</v>
          </cell>
          <cell r="D86">
            <v>2.7841999999999998</v>
          </cell>
        </row>
        <row r="87">
          <cell r="A87" t="str">
            <v>001.01.01520</v>
          </cell>
          <cell r="B87" t="str">
            <v>Retirada de tubo de ferro galvanizado até 2 pol</v>
          </cell>
          <cell r="C87" t="str">
            <v>ML</v>
          </cell>
          <cell r="D87">
            <v>2.7841999999999998</v>
          </cell>
        </row>
        <row r="88">
          <cell r="A88" t="str">
            <v>001.01.01540</v>
          </cell>
          <cell r="B88" t="str">
            <v>Retirada de tubo de ferro galvanizado acima de 2 pol</v>
          </cell>
          <cell r="C88" t="str">
            <v>ML</v>
          </cell>
          <cell r="D88">
            <v>3.3410000000000002</v>
          </cell>
        </row>
        <row r="89">
          <cell r="A89" t="str">
            <v>001.01.01560</v>
          </cell>
          <cell r="B89" t="str">
            <v>Demolição de tubo de f.f.ate 3 pol</v>
          </cell>
          <cell r="C89" t="str">
            <v>ML</v>
          </cell>
          <cell r="D89">
            <v>1.6705000000000001</v>
          </cell>
        </row>
        <row r="90">
          <cell r="A90" t="str">
            <v>001.01.01580</v>
          </cell>
          <cell r="B90" t="str">
            <v>Demolição de tubo de f.f.acima 3 pol</v>
          </cell>
          <cell r="C90" t="str">
            <v>ML</v>
          </cell>
          <cell r="D90">
            <v>2.7841999999999998</v>
          </cell>
        </row>
        <row r="91">
          <cell r="A91" t="str">
            <v>001.01.01600</v>
          </cell>
          <cell r="B91" t="str">
            <v>Retirada de tubo de f.f.ate 3 pol</v>
          </cell>
          <cell r="C91" t="str">
            <v>ML</v>
          </cell>
          <cell r="D91">
            <v>2.7841999999999998</v>
          </cell>
        </row>
        <row r="92">
          <cell r="A92" t="str">
            <v>001.01.01620</v>
          </cell>
          <cell r="B92" t="str">
            <v>Retirada de tubo de f.f.acima de 3 pol</v>
          </cell>
          <cell r="C92" t="str">
            <v>ML</v>
          </cell>
          <cell r="D92">
            <v>3.3410000000000002</v>
          </cell>
        </row>
        <row r="93">
          <cell r="A93" t="str">
            <v>001.01.01640</v>
          </cell>
          <cell r="B93" t="str">
            <v>Demolição de tubo de barro ou c.a.ate 3 pol</v>
          </cell>
          <cell r="C93" t="str">
            <v>ML</v>
          </cell>
          <cell r="D93">
            <v>1.1136999999999999</v>
          </cell>
        </row>
        <row r="94">
          <cell r="A94" t="str">
            <v>001.01.01660</v>
          </cell>
          <cell r="B94" t="str">
            <v>Demolição de tubo de barro ou c.a.acima de 3 pol</v>
          </cell>
          <cell r="C94" t="str">
            <v>ML</v>
          </cell>
          <cell r="D94">
            <v>1.6705000000000001</v>
          </cell>
        </row>
        <row r="95">
          <cell r="A95" t="str">
            <v>001.01.01680</v>
          </cell>
          <cell r="B95" t="str">
            <v>Retirada de tubos de barro ou cimento amianto até 3 pol</v>
          </cell>
          <cell r="C95" t="str">
            <v>ML</v>
          </cell>
          <cell r="D95">
            <v>3.3410000000000002</v>
          </cell>
        </row>
        <row r="96">
          <cell r="A96" t="str">
            <v>001.01.01700</v>
          </cell>
          <cell r="B96" t="str">
            <v>Retirada de tubos de barro ou cimento amianto acima de 3 pol</v>
          </cell>
          <cell r="C96" t="str">
            <v>ML</v>
          </cell>
          <cell r="D96">
            <v>3.8978000000000002</v>
          </cell>
        </row>
        <row r="97">
          <cell r="A97" t="str">
            <v>001.01.01720</v>
          </cell>
          <cell r="B97" t="str">
            <v>Retirada de registro ate 2 pol</v>
          </cell>
          <cell r="C97" t="str">
            <v>UN</v>
          </cell>
          <cell r="D97">
            <v>6.1250999999999998</v>
          </cell>
        </row>
        <row r="98">
          <cell r="A98" t="str">
            <v>001.01.01740</v>
          </cell>
          <cell r="B98" t="str">
            <v>Retirada de calhas e condutores</v>
          </cell>
          <cell r="C98" t="str">
            <v>ML</v>
          </cell>
          <cell r="D98">
            <v>1.2209000000000001</v>
          </cell>
        </row>
        <row r="99">
          <cell r="A99" t="str">
            <v>001.01.01760</v>
          </cell>
          <cell r="B99" t="str">
            <v>Execução de desentupimento de esgoto</v>
          </cell>
          <cell r="C99" t="str">
            <v>ML</v>
          </cell>
          <cell r="D99">
            <v>2.0348000000000002</v>
          </cell>
        </row>
        <row r="100">
          <cell r="A100" t="str">
            <v>001.01.01780</v>
          </cell>
          <cell r="B100" t="str">
            <v>Retirada de caixa de descarga</v>
          </cell>
          <cell r="C100" t="str">
            <v>UN</v>
          </cell>
          <cell r="D100">
            <v>5.3921999999999999</v>
          </cell>
        </row>
        <row r="101">
          <cell r="A101" t="str">
            <v>001.01.01800</v>
          </cell>
          <cell r="B101" t="str">
            <v>Retirada de bancadas, balcões ou pias (aço,granilite,ardósia,etc)</v>
          </cell>
          <cell r="C101" t="str">
            <v>M2</v>
          </cell>
          <cell r="D101">
            <v>9.2216000000000005</v>
          </cell>
        </row>
        <row r="102">
          <cell r="A102" t="str">
            <v>001.01.01820</v>
          </cell>
          <cell r="B102" t="str">
            <v>Demolição de quadro de luz e força</v>
          </cell>
          <cell r="C102" t="str">
            <v>UN</v>
          </cell>
          <cell r="D102">
            <v>13.9208</v>
          </cell>
        </row>
        <row r="103">
          <cell r="A103" t="str">
            <v>001.01.01840</v>
          </cell>
          <cell r="B103" t="str">
            <v>Retirada de quadro de luz e força</v>
          </cell>
          <cell r="C103" t="str">
            <v>UN</v>
          </cell>
          <cell r="D103">
            <v>19.489100000000001</v>
          </cell>
        </row>
        <row r="104">
          <cell r="A104" t="str">
            <v>001.01.01860</v>
          </cell>
          <cell r="B104" t="str">
            <v>Retirada de aparelhos incandecentes</v>
          </cell>
          <cell r="C104" t="str">
            <v>UN</v>
          </cell>
          <cell r="D104">
            <v>0.55679999999999996</v>
          </cell>
        </row>
        <row r="105">
          <cell r="A105" t="str">
            <v>001.01.01880</v>
          </cell>
          <cell r="B105" t="str">
            <v>Retirada de aparelhos fluorescentes</v>
          </cell>
          <cell r="C105" t="str">
            <v>UN</v>
          </cell>
          <cell r="D105">
            <v>2.2273000000000001</v>
          </cell>
        </row>
        <row r="106">
          <cell r="A106" t="str">
            <v>001.01.01900</v>
          </cell>
          <cell r="B106" t="str">
            <v>Demolição de tubulação elétrica ate 2.00 pol</v>
          </cell>
          <cell r="C106" t="str">
            <v>ML</v>
          </cell>
          <cell r="D106">
            <v>1.6705000000000001</v>
          </cell>
        </row>
        <row r="107">
          <cell r="A107" t="str">
            <v>001.01.01920</v>
          </cell>
          <cell r="B107" t="str">
            <v>Demolição de tubulação elétrica acima de 2.00 pol</v>
          </cell>
          <cell r="C107" t="str">
            <v>ML</v>
          </cell>
          <cell r="D107">
            <v>2.7841999999999998</v>
          </cell>
        </row>
        <row r="108">
          <cell r="A108" t="str">
            <v>001.01.01940</v>
          </cell>
          <cell r="B108" t="str">
            <v>Retirada de fiação (até cabo n.2 awg)</v>
          </cell>
          <cell r="C108" t="str">
            <v>ML</v>
          </cell>
          <cell r="D108">
            <v>0.1114</v>
          </cell>
        </row>
        <row r="109">
          <cell r="A109" t="str">
            <v>001.01.01960</v>
          </cell>
          <cell r="B109" t="str">
            <v>Retirada de fiação (do cabo 1/0 ate 4/0 awg)</v>
          </cell>
          <cell r="C109" t="str">
            <v>ML</v>
          </cell>
          <cell r="D109">
            <v>0.22270000000000001</v>
          </cell>
        </row>
        <row r="110">
          <cell r="A110" t="str">
            <v>001.01.01980</v>
          </cell>
          <cell r="B110" t="str">
            <v>Retirada de interruptores, tomadas, campainhas, etc. (inclusive, condutores e caixas)</v>
          </cell>
          <cell r="C110" t="str">
            <v>UN</v>
          </cell>
          <cell r="D110">
            <v>0.1114</v>
          </cell>
        </row>
        <row r="111">
          <cell r="A111" t="str">
            <v>001.01.02000</v>
          </cell>
          <cell r="B111" t="str">
            <v>Retirada de postes de madeira ou concreto ate 11.00 m</v>
          </cell>
          <cell r="C111" t="str">
            <v>UN</v>
          </cell>
          <cell r="D111">
            <v>17.455300000000001</v>
          </cell>
        </row>
        <row r="112">
          <cell r="A112" t="str">
            <v>001.01.02020</v>
          </cell>
          <cell r="B112" t="str">
            <v>Retirada de arruelas</v>
          </cell>
          <cell r="C112" t="str">
            <v>UN</v>
          </cell>
          <cell r="D112">
            <v>0.1114</v>
          </cell>
        </row>
        <row r="113">
          <cell r="A113" t="str">
            <v>001.01.02040</v>
          </cell>
          <cell r="B113" t="str">
            <v>Retirada de cruzeta de madeira</v>
          </cell>
          <cell r="C113" t="str">
            <v>UN</v>
          </cell>
          <cell r="D113">
            <v>0.27839999999999998</v>
          </cell>
        </row>
        <row r="114">
          <cell r="A114" t="str">
            <v>001.01.02060</v>
          </cell>
          <cell r="B114" t="str">
            <v>Retirada de isoladores</v>
          </cell>
          <cell r="C114" t="str">
            <v>UN</v>
          </cell>
          <cell r="D114">
            <v>0.55679999999999996</v>
          </cell>
        </row>
        <row r="115">
          <cell r="A115" t="str">
            <v>001.01.02080</v>
          </cell>
          <cell r="B115" t="str">
            <v>Retirada de mão francesa</v>
          </cell>
          <cell r="C115" t="str">
            <v>UN</v>
          </cell>
          <cell r="D115">
            <v>0.55679999999999996</v>
          </cell>
        </row>
        <row r="116">
          <cell r="A116" t="str">
            <v>001.01.02100</v>
          </cell>
          <cell r="B116" t="str">
            <v>Retirada de parafuso máquina ou francês</v>
          </cell>
          <cell r="C116" t="str">
            <v>UN</v>
          </cell>
          <cell r="D116">
            <v>0.55679999999999996</v>
          </cell>
        </row>
        <row r="117">
          <cell r="A117" t="str">
            <v>001.01.02120</v>
          </cell>
          <cell r="B117" t="str">
            <v>Retirada de pino p/isolador de 15 kv</v>
          </cell>
          <cell r="C117" t="str">
            <v>UN</v>
          </cell>
          <cell r="D117">
            <v>0.83520000000000005</v>
          </cell>
        </row>
        <row r="118">
          <cell r="A118" t="str">
            <v>001.01.02140</v>
          </cell>
          <cell r="B118" t="str">
            <v>Retirada de disjuntor monofásico, bifásico ou trifásico de 15 a até 200 a</v>
          </cell>
          <cell r="C118" t="str">
            <v>UN</v>
          </cell>
          <cell r="D118">
            <v>1.0174000000000001</v>
          </cell>
        </row>
        <row r="119">
          <cell r="A119" t="str">
            <v>001.01.02160</v>
          </cell>
          <cell r="B119" t="str">
            <v>Retirada de chave trifásica com fusíveis de 30a até 200a</v>
          </cell>
          <cell r="C119" t="str">
            <v>UN</v>
          </cell>
          <cell r="D119">
            <v>3.0522</v>
          </cell>
        </row>
        <row r="120">
          <cell r="A120" t="str">
            <v>001.01.02180</v>
          </cell>
          <cell r="B120" t="str">
            <v>Retirada de ventilador de teto completo</v>
          </cell>
          <cell r="C120" t="str">
            <v>UN</v>
          </cell>
          <cell r="D120">
            <v>1.526</v>
          </cell>
        </row>
        <row r="121">
          <cell r="A121" t="str">
            <v>001.01.02200</v>
          </cell>
          <cell r="B121" t="str">
            <v>Retirada de refletor com lâmpada</v>
          </cell>
          <cell r="C121" t="str">
            <v>UN</v>
          </cell>
          <cell r="D121">
            <v>1.526</v>
          </cell>
        </row>
        <row r="122">
          <cell r="A122" t="str">
            <v>001.01.02220</v>
          </cell>
          <cell r="B122" t="str">
            <v>Remanejamento de fancoils</v>
          </cell>
          <cell r="C122" t="str">
            <v>UN</v>
          </cell>
          <cell r="D122">
            <v>80.161600000000007</v>
          </cell>
        </row>
        <row r="123">
          <cell r="A123" t="str">
            <v>001.01.02240</v>
          </cell>
          <cell r="B123" t="str">
            <v>Retirada c/ remoção de transformador de at/bt-15 kv 75 a 150 kva</v>
          </cell>
          <cell r="C123" t="str">
            <v>UN</v>
          </cell>
          <cell r="D123">
            <v>199.11799999999999</v>
          </cell>
        </row>
        <row r="124">
          <cell r="A124" t="str">
            <v>001.01.02260</v>
          </cell>
          <cell r="B124" t="str">
            <v>Retirada com remoção de grupo motor-gerador de 60 a 250 kva</v>
          </cell>
          <cell r="C124" t="str">
            <v>UN</v>
          </cell>
          <cell r="D124">
            <v>199.11799999999999</v>
          </cell>
        </row>
        <row r="125">
          <cell r="A125" t="str">
            <v>001.01.02280</v>
          </cell>
          <cell r="B125" t="str">
            <v>Remoção de pintura a cal</v>
          </cell>
          <cell r="C125" t="str">
            <v>M2</v>
          </cell>
          <cell r="D125">
            <v>0.81220000000000003</v>
          </cell>
        </row>
        <row r="126">
          <cell r="A126" t="str">
            <v>001.01.02300</v>
          </cell>
          <cell r="B126" t="str">
            <v>Remoção de pintura a gesso cola ou base de látex (pva)</v>
          </cell>
          <cell r="C126" t="str">
            <v>M2</v>
          </cell>
          <cell r="D126">
            <v>1.0829</v>
          </cell>
        </row>
        <row r="127">
          <cell r="A127" t="str">
            <v>001.01.02320</v>
          </cell>
          <cell r="B127" t="str">
            <v>Remoção de pintura a óleo esmalte verniz ou grafite</v>
          </cell>
          <cell r="C127" t="str">
            <v>M2</v>
          </cell>
          <cell r="D127">
            <v>2.0588000000000002</v>
          </cell>
        </row>
        <row r="128">
          <cell r="A128" t="str">
            <v>001.01.02340</v>
          </cell>
          <cell r="B128" t="str">
            <v>Raspagem e lixamento de pintura a óleo esmalte verniz ou grafite</v>
          </cell>
          <cell r="C128" t="str">
            <v>M2</v>
          </cell>
          <cell r="D128">
            <v>1.5441</v>
          </cell>
        </row>
        <row r="129">
          <cell r="A129" t="str">
            <v>001.02</v>
          </cell>
          <cell r="B129" t="str">
            <v>SERVIÇOS PRELIMINARES</v>
          </cell>
          <cell r="D129">
            <v>3235.6857</v>
          </cell>
        </row>
        <row r="130">
          <cell r="A130" t="str">
            <v>001.02.00020</v>
          </cell>
          <cell r="B130" t="str">
            <v>Execução de Corte e destocamento inclusive remoção de árvore de pequeno porte com diâmetro até 15 cm</v>
          </cell>
          <cell r="C130" t="str">
            <v>un</v>
          </cell>
          <cell r="D130">
            <v>19.833600000000001</v>
          </cell>
        </row>
        <row r="131">
          <cell r="A131" t="str">
            <v>001.02.00040</v>
          </cell>
          <cell r="B131" t="str">
            <v>Execução de Corte e destocamento inclusive remoção de árvore de médio porte com diâmetro até 25 cm</v>
          </cell>
          <cell r="C131" t="str">
            <v>UN</v>
          </cell>
          <cell r="D131">
            <v>25.9434</v>
          </cell>
        </row>
        <row r="132">
          <cell r="A132" t="str">
            <v>001.02.00060</v>
          </cell>
          <cell r="B132" t="str">
            <v>Execução de Corte e destocamento de árvore de grande porte com diâmetro médio de 50 cm</v>
          </cell>
          <cell r="C132" t="str">
            <v>un</v>
          </cell>
          <cell r="D132">
            <v>115.05800000000001</v>
          </cell>
        </row>
        <row r="133">
          <cell r="A133" t="str">
            <v>001.02.00080</v>
          </cell>
          <cell r="B133" t="str">
            <v>Execução de Roçado em capoeirão c/empilhamento e queima de resíduos</v>
          </cell>
          <cell r="C133" t="str">
            <v>M2</v>
          </cell>
          <cell r="D133">
            <v>0.27450000000000002</v>
          </cell>
        </row>
        <row r="134">
          <cell r="A134" t="str">
            <v>001.02.00100</v>
          </cell>
          <cell r="B134" t="str">
            <v>Execução de Capinação de terreno inclusive retirada (bota fora)</v>
          </cell>
          <cell r="C134" t="str">
            <v>M2</v>
          </cell>
          <cell r="D134">
            <v>0.38069999999999998</v>
          </cell>
        </row>
        <row r="135">
          <cell r="A135" t="str">
            <v>001.02.00120</v>
          </cell>
          <cell r="B135" t="str">
            <v>Execução de Limpeza do terreno c/ retirada dos entulhos e queima dos mesmos</v>
          </cell>
          <cell r="C135" t="str">
            <v>M2</v>
          </cell>
          <cell r="D135">
            <v>0.30459999999999998</v>
          </cell>
        </row>
        <row r="136">
          <cell r="A136" t="str">
            <v>001.02.00160</v>
          </cell>
          <cell r="B136" t="str">
            <v>Fornecimento e Instalação de Tapume em chapa de madeira compensada 6.00 mm de espessura</v>
          </cell>
          <cell r="C136" t="str">
            <v>m2</v>
          </cell>
          <cell r="D136">
            <v>17.754799999999999</v>
          </cell>
        </row>
        <row r="137">
          <cell r="A137" t="str">
            <v>001.02.00180</v>
          </cell>
          <cell r="B137" t="str">
            <v>Fornecimento e Instalação de Tapume em Chapa Metálica e Fixado em Pilar de Madeira, com Parafusos Auto-Atarrachante,conf. det. SINFRA ( 8 Reaproveitamentos)</v>
          </cell>
          <cell r="C137" t="str">
            <v>ml</v>
          </cell>
          <cell r="D137">
            <v>20.6296</v>
          </cell>
        </row>
        <row r="138">
          <cell r="A138" t="str">
            <v>001.02.00200</v>
          </cell>
          <cell r="B138" t="str">
            <v>Execução de barracão de obra para alojamento</v>
          </cell>
          <cell r="C138" t="str">
            <v>m2</v>
          </cell>
          <cell r="D138">
            <v>65.298699999999997</v>
          </cell>
        </row>
        <row r="139">
          <cell r="A139" t="str">
            <v>001.02.00220</v>
          </cell>
          <cell r="B139" t="str">
            <v>Execução de barracão de obra para depósito ou refeitório</v>
          </cell>
          <cell r="C139" t="str">
            <v>m2</v>
          </cell>
          <cell r="D139">
            <v>62.970100000000002</v>
          </cell>
        </row>
        <row r="140">
          <cell r="A140" t="str">
            <v>001.02.00310</v>
          </cell>
          <cell r="B140" t="str">
            <v>Instalações Provisórias em Estrutura Metálica Tipo Conteiner (Almoxarifado, Depósito, Escritório, Ferramentaria, etc.) dim. 1.50x1.80x3.00 mts</v>
          </cell>
          <cell r="C140" t="str">
            <v>mês</v>
          </cell>
          <cell r="D140">
            <v>180</v>
          </cell>
        </row>
        <row r="141">
          <cell r="A141" t="str">
            <v>001.02.00320</v>
          </cell>
          <cell r="B141" t="str">
            <v>Execução de instalação provisória de água e esgoto</v>
          </cell>
          <cell r="C141" t="str">
            <v>UN</v>
          </cell>
          <cell r="D141">
            <v>769.67160000000001</v>
          </cell>
        </row>
        <row r="142">
          <cell r="A142" t="str">
            <v>001.02.00340</v>
          </cell>
          <cell r="B142" t="str">
            <v>Execução de instalação provisória de luz e força</v>
          </cell>
          <cell r="C142" t="str">
            <v>UN</v>
          </cell>
          <cell r="D142">
            <v>866.22799999999995</v>
          </cell>
        </row>
        <row r="143">
          <cell r="A143" t="str">
            <v>001.02.00380</v>
          </cell>
          <cell r="B143" t="str">
            <v>Fornecimento e instalação de placa de obra,de 5,00x3,00m,conforme detalhe da seet</v>
          </cell>
          <cell r="C143" t="str">
            <v>UN</v>
          </cell>
          <cell r="D143">
            <v>1009.9981</v>
          </cell>
        </row>
        <row r="144">
          <cell r="A144" t="str">
            <v>001.02.00400</v>
          </cell>
          <cell r="B144" t="str">
            <v>Fornecimento e instalação de placa de obra</v>
          </cell>
          <cell r="C144" t="str">
            <v>M2</v>
          </cell>
          <cell r="D144">
            <v>73.5017</v>
          </cell>
        </row>
        <row r="145">
          <cell r="A145" t="str">
            <v>001.02.00420</v>
          </cell>
          <cell r="B145" t="str">
            <v>Execução de locação da obra c/aparelhos topográficos p/medição considerar as faces externas das paredes</v>
          </cell>
          <cell r="C145" t="str">
            <v>M2</v>
          </cell>
          <cell r="D145">
            <v>1.2089000000000001</v>
          </cell>
        </row>
        <row r="146">
          <cell r="A146" t="str">
            <v>001.02.00440</v>
          </cell>
          <cell r="B146" t="str">
            <v>Execução de locação da obra c/tábuas corridas p/medição considerar as faces externas das paredes</v>
          </cell>
          <cell r="C146" t="str">
            <v>M2</v>
          </cell>
          <cell r="D146">
            <v>2.7069999999999999</v>
          </cell>
        </row>
        <row r="147">
          <cell r="A147" t="str">
            <v>001.02.00460</v>
          </cell>
          <cell r="B147" t="str">
            <v>Locação de linhas estaqueadas de 20 em 20 m para construção de muro, sem nivelamento</v>
          </cell>
          <cell r="C147" t="str">
            <v>ml</v>
          </cell>
          <cell r="D147">
            <v>1.5085999999999999</v>
          </cell>
        </row>
        <row r="148">
          <cell r="A148" t="str">
            <v>001.02.00480</v>
          </cell>
          <cell r="B148" t="str">
            <v>Locação de linhas estaqueadas de 20 em 20 m para construção de muro, com nivelamento</v>
          </cell>
          <cell r="C148" t="str">
            <v>ml</v>
          </cell>
          <cell r="D148">
            <v>2.4138000000000002</v>
          </cell>
        </row>
        <row r="149">
          <cell r="A149" t="str">
            <v>001.03</v>
          </cell>
          <cell r="B149" t="str">
            <v>MOVIMENTO DE TERRA</v>
          </cell>
          <cell r="D149">
            <v>268.12540000000001</v>
          </cell>
        </row>
        <row r="150">
          <cell r="A150" t="str">
            <v>001.03.00020</v>
          </cell>
          <cell r="B150" t="str">
            <v>Escavação manual de vala profund. até 2 mts em solo de 1ª categoria -   qualquer que seja o teor de umidade que apresente</v>
          </cell>
          <cell r="C150" t="str">
            <v>m3</v>
          </cell>
          <cell r="D150">
            <v>15.228</v>
          </cell>
        </row>
        <row r="151">
          <cell r="A151" t="str">
            <v>001.03.00030</v>
          </cell>
          <cell r="B151" t="str">
            <v>Escavação manual de vala profund. de 2 a 4 mts em solo de 1ª categoria -  qualquer que seja o teor de umidade que apresente</v>
          </cell>
          <cell r="C151" t="str">
            <v>m3</v>
          </cell>
          <cell r="D151">
            <v>17.131499999999999</v>
          </cell>
        </row>
        <row r="152">
          <cell r="A152" t="str">
            <v>001.03.00040</v>
          </cell>
          <cell r="B152" t="str">
            <v>Escavação manual em terra compacta ate 1,50m em material de primeira catergoria</v>
          </cell>
          <cell r="C152" t="str">
            <v>M3</v>
          </cell>
          <cell r="D152">
            <v>10.659599999999999</v>
          </cell>
        </row>
        <row r="153">
          <cell r="A153" t="str">
            <v>001.03.00060</v>
          </cell>
          <cell r="B153" t="str">
            <v>Escavação manual em terra compacta de 1,50 ate 4,00 m</v>
          </cell>
          <cell r="C153" t="str">
            <v>M3</v>
          </cell>
          <cell r="D153">
            <v>19.035</v>
          </cell>
        </row>
        <row r="154">
          <cell r="A154" t="str">
            <v>001.03.00080</v>
          </cell>
          <cell r="B154" t="str">
            <v>Escavação manual em terra dura ate 1,50m de profundidade</v>
          </cell>
          <cell r="C154" t="str">
            <v>M3</v>
          </cell>
          <cell r="D154">
            <v>13.7052</v>
          </cell>
        </row>
        <row r="155">
          <cell r="A155" t="str">
            <v>001.03.00100</v>
          </cell>
          <cell r="B155" t="str">
            <v>Escavação manual em terra dura de 1,50 a 4,00m de profundidade</v>
          </cell>
          <cell r="C155" t="str">
            <v>M3</v>
          </cell>
          <cell r="D155">
            <v>22.841999999999999</v>
          </cell>
        </row>
        <row r="156">
          <cell r="A156" t="str">
            <v>001.03.00110</v>
          </cell>
          <cell r="B156" t="str">
            <v>Reaterro manual de valas c/o proprio material escavado incl.serviços de apiloamento com masso de 30 kg</v>
          </cell>
          <cell r="C156" t="str">
            <v>m3</v>
          </cell>
          <cell r="D156">
            <v>7.4237000000000002</v>
          </cell>
        </row>
        <row r="157">
          <cell r="A157" t="str">
            <v>001.03.00120</v>
          </cell>
          <cell r="B157" t="str">
            <v>Reaterro manual de valas c/o proprio material escavado incl.serviços de apiloamento com masso de 30 kg a 60 kg</v>
          </cell>
          <cell r="C157" t="str">
            <v>m3</v>
          </cell>
          <cell r="D157">
            <v>8.1851000000000003</v>
          </cell>
        </row>
        <row r="158">
          <cell r="A158" t="str">
            <v>001.03.00130</v>
          </cell>
          <cell r="B158" t="str">
            <v>Reaterro Mecanizado de Vala Empregando Compactador  de Placa Vibratória Movido à Diesel VPY 1750</v>
          </cell>
          <cell r="C158" t="str">
            <v>m3</v>
          </cell>
          <cell r="D158">
            <v>1.2639</v>
          </cell>
        </row>
        <row r="159">
          <cell r="A159" t="str">
            <v>001.03.00140</v>
          </cell>
          <cell r="B159" t="str">
            <v>Aterro interno entre baldrames em camada de 20 cm, utilizando compactador mecânico (tipo sapo mecânico), incluindo transporte e espalhamento do material</v>
          </cell>
          <cell r="C159" t="str">
            <v>m3</v>
          </cell>
          <cell r="D159">
            <v>15.5708</v>
          </cell>
        </row>
        <row r="160">
          <cell r="A160" t="str">
            <v>001.03.00200</v>
          </cell>
          <cell r="B160" t="str">
            <v>Apiloamento de fundo de valas ou cavas com masso ate 30 kg</v>
          </cell>
          <cell r="C160" t="str">
            <v>M2</v>
          </cell>
          <cell r="D160">
            <v>4.3780999999999999</v>
          </cell>
        </row>
        <row r="161">
          <cell r="A161" t="str">
            <v>001.03.00220</v>
          </cell>
          <cell r="B161" t="str">
            <v>Apiloamento de fundo de valas ou cavas com masso de 30 a 60 kg</v>
          </cell>
          <cell r="C161" t="str">
            <v>M2</v>
          </cell>
          <cell r="D161">
            <v>6.4718999999999998</v>
          </cell>
        </row>
        <row r="162">
          <cell r="A162" t="str">
            <v>001.03.00240</v>
          </cell>
          <cell r="B162" t="str">
            <v>Espalhamento manual de terra descarregada</v>
          </cell>
          <cell r="C162" t="str">
            <v>m3</v>
          </cell>
          <cell r="D162">
            <v>1.5227999999999999</v>
          </cell>
        </row>
        <row r="163">
          <cell r="A163" t="str">
            <v>001.03.00280</v>
          </cell>
          <cell r="B163" t="str">
            <v>Aquisição de material para aterro (material de base ou subbase)</v>
          </cell>
          <cell r="C163" t="str">
            <v>m3</v>
          </cell>
          <cell r="D163">
            <v>7.03</v>
          </cell>
        </row>
        <row r="164">
          <cell r="A164" t="str">
            <v>001.03.00300</v>
          </cell>
          <cell r="B164" t="str">
            <v>Escavação manual a céu aberto para tubulões</v>
          </cell>
          <cell r="C164" t="str">
            <v>M3</v>
          </cell>
          <cell r="D164">
            <v>67.300799999999995</v>
          </cell>
        </row>
        <row r="165">
          <cell r="A165" t="str">
            <v>001.03.00310</v>
          </cell>
          <cell r="B165" t="str">
            <v>Escavação Mecanizada Com Perfuratriz com Diâmetro Médio de Perfuração de 80 cm</v>
          </cell>
          <cell r="C165" t="str">
            <v>ml</v>
          </cell>
          <cell r="D165">
            <v>8.5</v>
          </cell>
        </row>
        <row r="166">
          <cell r="A166" t="str">
            <v>001.03.00340</v>
          </cell>
          <cell r="B166" t="str">
            <v>Movimento de terra c/ corte e aterro compensado e c/ volume de corte excedente compensado manual em terreno mole</v>
          </cell>
          <cell r="C166" t="str">
            <v>M3</v>
          </cell>
          <cell r="D166">
            <v>9.5175000000000001</v>
          </cell>
        </row>
        <row r="167">
          <cell r="A167" t="str">
            <v>001.03.00360</v>
          </cell>
          <cell r="B167" t="str">
            <v>Movimento de terra c/ corte e aterro compensado e c/ volume de corte excedente compensado manual em terreno duro</v>
          </cell>
          <cell r="C167" t="str">
            <v>M3</v>
          </cell>
          <cell r="D167">
            <v>11.420999999999999</v>
          </cell>
        </row>
        <row r="168">
          <cell r="A168" t="str">
            <v>001.03.00380</v>
          </cell>
          <cell r="B168" t="str">
            <v>Movimento de terra c/ corte e aterro compensado e c/ volume de aterro por empréstimo volume compensado manual em terreno mole</v>
          </cell>
          <cell r="C168" t="str">
            <v>M3</v>
          </cell>
          <cell r="D168">
            <v>9.5175000000000001</v>
          </cell>
        </row>
        <row r="169">
          <cell r="A169" t="str">
            <v>001.03.00400</v>
          </cell>
          <cell r="B169" t="str">
            <v>Movimento de terra c/ corte e aterro compensado e c/ volume de aterro por empréstimo volume compensado manual em terreno duro</v>
          </cell>
          <cell r="C169" t="str">
            <v>M3</v>
          </cell>
          <cell r="D169">
            <v>11.420999999999999</v>
          </cell>
        </row>
        <row r="170">
          <cell r="A170" t="str">
            <v>001.04</v>
          </cell>
          <cell r="B170" t="str">
            <v>FUNDAÇÕES</v>
          </cell>
          <cell r="D170">
            <v>6408.5231000000003</v>
          </cell>
        </row>
        <row r="171">
          <cell r="A171" t="str">
            <v>001.04.00020</v>
          </cell>
          <cell r="B171" t="str">
            <v>Fornecimento, Lançamento e Aplicação de Lastro de Concreto c/ betoneira em fundações 1:5:10 c/167 kg cim/m3</v>
          </cell>
          <cell r="C171" t="str">
            <v>m3</v>
          </cell>
          <cell r="D171">
            <v>156.33449999999999</v>
          </cell>
        </row>
        <row r="172">
          <cell r="A172" t="str">
            <v>001.04.00105</v>
          </cell>
          <cell r="B172" t="str">
            <v>Fornecimento, confecção, transporte e aplicação de concreto 10 Mpa (241 kgcimento/m3),em fundações, virado na obra, composto por cimento portland CP 32 F, areia lavada tipo média a grossa, seixo rolado, e equipamentos.</v>
          </cell>
          <cell r="C172" t="str">
            <v>m3</v>
          </cell>
          <cell r="D172">
            <v>170.2595</v>
          </cell>
        </row>
        <row r="173">
          <cell r="A173" t="str">
            <v>001.04.00106</v>
          </cell>
          <cell r="B173" t="str">
            <v>Fornecimento, confecção, transporte e aplicação de concreto 13,5 Mpa (268 kgcimento/m3) em fundações, virado na obra, composto por cimento portland CP 32 F, areia lavada tipo média a grossa, seixo rolado, e equipamentos.</v>
          </cell>
          <cell r="C173" t="str">
            <v>m3</v>
          </cell>
          <cell r="D173">
            <v>177.58349999999999</v>
          </cell>
        </row>
        <row r="174">
          <cell r="A174" t="str">
            <v>001.04.00107</v>
          </cell>
          <cell r="B174" t="str">
            <v>Fornecimento, confecção, transporte e aplicação de concreto 15 Mpa (280 kgcimento/m3),em fundações, virado na obra, composto por cimento portland CP 32 F, areia lavada tipo média a grossa, seixo rolado, e equipamentos.</v>
          </cell>
          <cell r="C174" t="str">
            <v>m3</v>
          </cell>
          <cell r="D174">
            <v>174.21950000000001</v>
          </cell>
        </row>
        <row r="175">
          <cell r="A175" t="str">
            <v>001.04.00108</v>
          </cell>
          <cell r="B175" t="str">
            <v>Fornecimento, confecção, transporte e aplicação de concreto 18 Mpa (305 kgcimento/m3) em fundações, virado na obra, composto por cimento portland CP 32 F, areia lavada tipo média a grossa, seixo rolado, e equipamentos.</v>
          </cell>
          <cell r="C175" t="str">
            <v>m3</v>
          </cell>
          <cell r="D175">
            <v>187.62350000000001</v>
          </cell>
        </row>
        <row r="176">
          <cell r="A176" t="str">
            <v>001.04.00109</v>
          </cell>
          <cell r="B176" t="str">
            <v>Fornecimento, confecção, transporte e aplicação de concreto 20 Mpa (322 kgcimento/m3) em fundações, virado na obra, composto por cimento portland CP 32 F, areia lavada tipo média a grossa, seixo rolado, e equipamentos.</v>
          </cell>
          <cell r="C176" t="str">
            <v>m3</v>
          </cell>
          <cell r="D176">
            <v>201.55289999999999</v>
          </cell>
        </row>
        <row r="177">
          <cell r="A177" t="str">
            <v>001.04.00110</v>
          </cell>
          <cell r="B177" t="str">
            <v>Fornecimento, confecção, transporte e aplicação de concreto 21 Mpa (331 kgcimento/m3) em fundações, virado na obra, composto por cimento portland CP 32 F, areia lavada tipo média a grossa, seixo rolado, e equipamentos.</v>
          </cell>
          <cell r="C177" t="str">
            <v>m3</v>
          </cell>
          <cell r="D177">
            <v>188.06649999999999</v>
          </cell>
        </row>
        <row r="178">
          <cell r="A178" t="str">
            <v>001.04.00111</v>
          </cell>
          <cell r="B178" t="str">
            <v>Fornecimento, confecção, transporte e aplicação de concreto 25 Mpa (367 kgcimento/m3) em fundações, virado na obra, composto por cimento portland CP 32 F, areia lavada tipo média a grossa, seixo rolado, e equipamentos.</v>
          </cell>
          <cell r="C178" t="str">
            <v>m3</v>
          </cell>
          <cell r="D178">
            <v>197.83949999999999</v>
          </cell>
        </row>
        <row r="179">
          <cell r="A179" t="str">
            <v>001.04.00205</v>
          </cell>
          <cell r="B179" t="str">
            <v>Fornecimento, confecção, transporte e aplicação de concreto 10 Mpa (241 kgcimento/m3),em fundações, virado na obra, composto por cimento portland CP 32 F, areia lavada tipo média a grossa, pedra granitica britada, e equipamentos.</v>
          </cell>
          <cell r="C179" t="str">
            <v>m3</v>
          </cell>
          <cell r="D179">
            <v>179.58090000000001</v>
          </cell>
        </row>
        <row r="180">
          <cell r="A180" t="str">
            <v>001.04.00206</v>
          </cell>
          <cell r="B180" t="str">
            <v>Fornecimento, confecção, transporte e aplicação de concreto 13,5 Mpa (268 kgcimento/m3) em fundações, virado na obra, composto por cimento portland CP 32 F, areia lavada tipo média a grossa, pedra granitica britada, e equipamentos.</v>
          </cell>
          <cell r="C180" t="str">
            <v>m3</v>
          </cell>
          <cell r="D180">
            <v>186.9049</v>
          </cell>
        </row>
        <row r="181">
          <cell r="A181" t="str">
            <v>001.04.00207</v>
          </cell>
          <cell r="B181" t="str">
            <v>Fornecimento, confecção, transporte e aplicação de concreto 15 Mpa (280 kgcimento/m3),em fundações, virado na obra, composto por cimento portland CP 32 F, areia lavada tipo média a grossa, pedra granitica britada, e equipamentos.</v>
          </cell>
          <cell r="C181" t="str">
            <v>m3</v>
          </cell>
          <cell r="D181">
            <v>190.1549</v>
          </cell>
        </row>
        <row r="182">
          <cell r="A182" t="str">
            <v>001.04.00208</v>
          </cell>
          <cell r="B182" t="str">
            <v>Fornecimento, confecção, transporte e aplicação de concreto 18 Mpa (305 kgcimento/m3) em fundações, virado na obra, composto por cimento portland CP 32 F, areia lavada tipo média a grossa, pedra granitica britada, e equipamentos.</v>
          </cell>
          <cell r="C182" t="str">
            <v>m3</v>
          </cell>
          <cell r="D182">
            <v>196.94489999999999</v>
          </cell>
        </row>
        <row r="183">
          <cell r="A183" t="str">
            <v>001.04.00209</v>
          </cell>
          <cell r="B183" t="str">
            <v>Fornecimento, confecção, transporte e aplicação de concreto 20 Mpa (322 kgcimento/m3) em fundações, virado na obra, composto por cimento portland CP 32 F, areia lavada tipo média a grossa, pedra granitica britada, e equipamentos.</v>
          </cell>
          <cell r="C183" t="str">
            <v>m3</v>
          </cell>
          <cell r="D183">
            <v>201.55289999999999</v>
          </cell>
        </row>
        <row r="184">
          <cell r="A184" t="str">
            <v>001.04.00210</v>
          </cell>
          <cell r="B184" t="str">
            <v>Fornecimento, confecção, transporte e aplicação de concreto 21 Mpa (331 kgcimento/m3) em fundações, virado na obra, composto por cimento portland CP 32 F, areia lavada tipo média a grossa, pedra granitica britada, e equipamentos.</v>
          </cell>
          <cell r="C184" t="str">
            <v>m3</v>
          </cell>
          <cell r="D184">
            <v>204.00190000000001</v>
          </cell>
        </row>
        <row r="185">
          <cell r="A185" t="str">
            <v>001.04.00211</v>
          </cell>
          <cell r="B185" t="str">
            <v>Fornecimento, confecção, transporte e aplicação de concreto 25 Mpa (367 kgcimento/m3) em fundações, virado na obra, composto por cimento portland CP 32 F, areia lavada tipo média a grossa, pedra granitica britada, e equipamentos.</v>
          </cell>
          <cell r="C185" t="str">
            <v>m3</v>
          </cell>
          <cell r="D185">
            <v>221.38890000000001</v>
          </cell>
        </row>
        <row r="186">
          <cell r="A186" t="str">
            <v>001.04.00220</v>
          </cell>
          <cell r="B186" t="str">
            <v>Fornecimento, Transporte, Lançamento e Aplicação de Concreto usinado em fundação Fck= 13,5 Mpa</v>
          </cell>
          <cell r="C186" t="str">
            <v>m3</v>
          </cell>
          <cell r="D186">
            <v>219.32470000000001</v>
          </cell>
        </row>
        <row r="187">
          <cell r="A187" t="str">
            <v>001.04.00240</v>
          </cell>
          <cell r="B187" t="str">
            <v>Fornecimento, Transporte, Lançamento e Aplicação de Concreto usinado em fundação, Fck=15 mpa</v>
          </cell>
          <cell r="C187" t="str">
            <v>m3</v>
          </cell>
          <cell r="D187">
            <v>230.87469999999999</v>
          </cell>
        </row>
        <row r="188">
          <cell r="A188" t="str">
            <v>001.04.00260</v>
          </cell>
          <cell r="B188" t="str">
            <v>Fornecimento, Transporte, Lançamento e Aplicação de Concreto usinado em fundação Fck= 18 Mpa</v>
          </cell>
          <cell r="C188" t="str">
            <v>m3</v>
          </cell>
          <cell r="D188">
            <v>236.12469999999999</v>
          </cell>
        </row>
        <row r="189">
          <cell r="A189" t="str">
            <v>001.04.00280</v>
          </cell>
          <cell r="B189" t="str">
            <v>Fornecimento, Transporte, Lançamento e Aplicação de Concreto usinado em fundação Fck= 20 mpa</v>
          </cell>
          <cell r="C189" t="str">
            <v>m3</v>
          </cell>
          <cell r="D189">
            <v>249.7747</v>
          </cell>
        </row>
        <row r="190">
          <cell r="A190" t="str">
            <v>001.04.00290</v>
          </cell>
          <cell r="B190" t="str">
            <v>Fornecimento, Transporte, Lançamento e Aplicação de Concreto usinado em fundação Fck= 25 mpa</v>
          </cell>
          <cell r="C190" t="str">
            <v>m3</v>
          </cell>
          <cell r="D190">
            <v>260.2747</v>
          </cell>
        </row>
        <row r="191">
          <cell r="A191" t="str">
            <v>001.04.00300</v>
          </cell>
          <cell r="B191" t="str">
            <v>Forma inclusive desforma comum de tábua para fundações sem reaproveitamento</v>
          </cell>
          <cell r="C191" t="str">
            <v>M2</v>
          </cell>
          <cell r="D191">
            <v>33.5563</v>
          </cell>
        </row>
        <row r="192">
          <cell r="A192" t="str">
            <v>001.04.00320</v>
          </cell>
          <cell r="B192" t="str">
            <v>Forma inclusive desforma comum de tábua para fundações c/ 01 reaproveitamento</v>
          </cell>
          <cell r="C192" t="str">
            <v>M2</v>
          </cell>
          <cell r="D192">
            <v>21.167300000000001</v>
          </cell>
        </row>
        <row r="193">
          <cell r="A193" t="str">
            <v>001.04.00340</v>
          </cell>
          <cell r="B193" t="str">
            <v>Forma inclusive desforma comum de tábua para fundações c/ 02 reaproveitamentos</v>
          </cell>
          <cell r="C193" t="str">
            <v>m2</v>
          </cell>
          <cell r="D193">
            <v>17.304300000000001</v>
          </cell>
        </row>
        <row r="194">
          <cell r="A194" t="str">
            <v>001.04.00360</v>
          </cell>
          <cell r="B194" t="str">
            <v>Forma inclusive desforma comum de tábua para fundações c/ 03 reaproveitamentos</v>
          </cell>
          <cell r="C194" t="str">
            <v>m2</v>
          </cell>
          <cell r="D194">
            <v>15.972799999999999</v>
          </cell>
        </row>
        <row r="195">
          <cell r="A195" t="str">
            <v>001.04.00365</v>
          </cell>
          <cell r="B195" t="str">
            <v>Forma inclusive desforma comum de tábua para fundações c/ 04 reaproveitamentos</v>
          </cell>
          <cell r="C195" t="str">
            <v>m2</v>
          </cell>
          <cell r="D195">
            <v>15.2928</v>
          </cell>
        </row>
        <row r="196">
          <cell r="A196" t="str">
            <v>001.04.00400</v>
          </cell>
          <cell r="B196" t="str">
            <v>Fornecimento e Aplicação de Aço CA 50</v>
          </cell>
          <cell r="C196" t="str">
            <v>KG</v>
          </cell>
          <cell r="D196">
            <v>4.6759000000000004</v>
          </cell>
        </row>
        <row r="197">
          <cell r="A197" t="str">
            <v>001.04.00420</v>
          </cell>
          <cell r="B197" t="str">
            <v>Fornecimento e Aplicação de Aço CA - 60</v>
          </cell>
          <cell r="C197" t="str">
            <v>KG</v>
          </cell>
          <cell r="D197">
            <v>5.2900999999999998</v>
          </cell>
        </row>
        <row r="198">
          <cell r="A198" t="str">
            <v>001.04.00440</v>
          </cell>
          <cell r="B198" t="str">
            <v>Concreto ciclópico com 30% de pedra de mão traço 1:4:8</v>
          </cell>
          <cell r="C198" t="str">
            <v>M3</v>
          </cell>
          <cell r="D198">
            <v>160.297</v>
          </cell>
        </row>
        <row r="199">
          <cell r="A199" t="str">
            <v>001.04.00460</v>
          </cell>
          <cell r="B199" t="str">
            <v>Concreto ciclópico com 30% de pedra de mão traço 1:3:6</v>
          </cell>
          <cell r="C199" t="str">
            <v>M3</v>
          </cell>
          <cell r="D199">
            <v>169.07249999999999</v>
          </cell>
        </row>
        <row r="200">
          <cell r="A200" t="str">
            <v>001.04.00480</v>
          </cell>
          <cell r="B200" t="str">
            <v>Execução de Alvenaria de fundação e embasamento em tijolo maciço assente c/  o traço 1:4:12, cimento, cal e areia</v>
          </cell>
          <cell r="C200" t="str">
            <v>M3</v>
          </cell>
          <cell r="D200">
            <v>169.40549999999999</v>
          </cell>
        </row>
        <row r="201">
          <cell r="A201" t="str">
            <v>001.04.00500</v>
          </cell>
          <cell r="B201" t="str">
            <v>Execução de Alvenaria de fundação e embasamento em tijolo maciço assente c/ o traço 1:3, cimento e areia</v>
          </cell>
          <cell r="C201" t="str">
            <v>M3</v>
          </cell>
          <cell r="D201">
            <v>224.51480000000001</v>
          </cell>
        </row>
        <row r="202">
          <cell r="A202" t="str">
            <v>001.04.00520</v>
          </cell>
          <cell r="B202" t="str">
            <v>Execução de Alvenaria de fundação e embasamento em tijolo maciço assente c/ o traço 1:4 cimento e areia</v>
          </cell>
          <cell r="C202" t="str">
            <v>M3</v>
          </cell>
          <cell r="D202">
            <v>216.3278</v>
          </cell>
        </row>
        <row r="203">
          <cell r="A203" t="str">
            <v>001.04.00540</v>
          </cell>
          <cell r="B203" t="str">
            <v>Execução de Alvenaria de fundação e embasamento em tijolo maciço assente c/ o traço 1:5 cimento e areia</v>
          </cell>
          <cell r="C203" t="str">
            <v>M3</v>
          </cell>
          <cell r="D203">
            <v>211.26150000000001</v>
          </cell>
        </row>
        <row r="204">
          <cell r="A204" t="str">
            <v>001.04.00560</v>
          </cell>
          <cell r="B204" t="str">
            <v>Execução de Alvenaria de fundação e embasamento em tijolo maiciço assente c/ argamassa 1:3 c/adição de vedacit a 2 kg p/saco de cimento</v>
          </cell>
          <cell r="C204" t="str">
            <v>M3</v>
          </cell>
          <cell r="D204">
            <v>236.77549999999999</v>
          </cell>
        </row>
        <row r="205">
          <cell r="A205" t="str">
            <v>001.04.00580</v>
          </cell>
          <cell r="B205" t="str">
            <v>Execução de Alvenaria de tijolo comum em espelho p/ cinta de fundação (forma), assente c/ argamassa de cimento e areia 1:3</v>
          </cell>
          <cell r="C205" t="str">
            <v>M2</v>
          </cell>
          <cell r="D205">
            <v>15.642200000000001</v>
          </cell>
        </row>
        <row r="206">
          <cell r="A206" t="str">
            <v>001.04.00600</v>
          </cell>
          <cell r="B206" t="str">
            <v>Execução de Alvenaria de tijolo comum em espelho p/ cinta de fundação (forma), assente c/ argamassa de cimento e areia 1:4</v>
          </cell>
          <cell r="C206" t="str">
            <v>M2</v>
          </cell>
          <cell r="D206">
            <v>15.440200000000001</v>
          </cell>
        </row>
        <row r="207">
          <cell r="A207" t="str">
            <v>001.04.00620</v>
          </cell>
          <cell r="B207" t="str">
            <v>Confecção e lançamento de concreto em tubulão a céu aberto empregando concreto fck 150 mpa</v>
          </cell>
          <cell r="C207" t="str">
            <v>M3</v>
          </cell>
          <cell r="D207">
            <v>207.76410000000001</v>
          </cell>
        </row>
        <row r="208">
          <cell r="A208" t="str">
            <v>001.04.00640</v>
          </cell>
          <cell r="B208" t="str">
            <v>Confecção e lançamento de concreto em tubulão a céu aberto empregando concreto pré-misturado fck 15 mpa</v>
          </cell>
          <cell r="C208" t="str">
            <v>M3</v>
          </cell>
          <cell r="D208">
            <v>228.97120000000001</v>
          </cell>
        </row>
        <row r="209">
          <cell r="A209" t="str">
            <v>001.04.00660</v>
          </cell>
          <cell r="B209" t="str">
            <v>Execução de Broca de concreto armado no traço 1:3:6 até 4 m profundidade e c/ diâmetro 20 cm (escavação manual)</v>
          </cell>
          <cell r="C209" t="str">
            <v>ml</v>
          </cell>
          <cell r="D209">
            <v>15.726100000000001</v>
          </cell>
        </row>
        <row r="210">
          <cell r="A210" t="str">
            <v>001.04.00680</v>
          </cell>
          <cell r="B210" t="str">
            <v>Execução de Broca de concreto armado no traço 1:3:6 até 4 m profundidade e c/ diâmetro 25 cm (escavação manual)</v>
          </cell>
          <cell r="C210" t="str">
            <v>ml</v>
          </cell>
          <cell r="D210">
            <v>23.283100000000001</v>
          </cell>
        </row>
        <row r="211">
          <cell r="A211" t="str">
            <v>001.04.00700</v>
          </cell>
          <cell r="B211" t="str">
            <v>Execução de Broca de concreto armado no traço 1:3:6 até 4 m profundidade e c/ diâmetro 30 cm (escavação manual)</v>
          </cell>
          <cell r="C211" t="str">
            <v>ml</v>
          </cell>
          <cell r="D211">
            <v>32.720700000000001</v>
          </cell>
        </row>
        <row r="212">
          <cell r="A212" t="str">
            <v>001.04.00720</v>
          </cell>
          <cell r="B212" t="str">
            <v>Execução de Broca de concreto armado no traço 1:3:6 de 4 m até 6 m de profundidade e c/ diâmetro 25 cm (escavação manual)</v>
          </cell>
          <cell r="C212" t="str">
            <v>ml</v>
          </cell>
          <cell r="D212">
            <v>25.244</v>
          </cell>
        </row>
        <row r="213">
          <cell r="A213" t="str">
            <v>001.04.00740</v>
          </cell>
          <cell r="B213" t="str">
            <v>Execução de Broca de concreto armado no traço 1:3:6 de 4 m até 6 m de profundidade e c/ diâmetro 30 cm (escavação manual)</v>
          </cell>
          <cell r="C213" t="str">
            <v>ml</v>
          </cell>
          <cell r="D213">
            <v>36.314799999999998</v>
          </cell>
        </row>
        <row r="214">
          <cell r="A214" t="str">
            <v>001.04.00760</v>
          </cell>
          <cell r="B214" t="str">
            <v>Fornecimento e Cravação de estaca de concreto fck=15 mpa moldada no local diâmetro 25 cm tipo """"straus""""</v>
          </cell>
          <cell r="C214" t="str">
            <v>M</v>
          </cell>
          <cell r="D214">
            <v>40.098199999999999</v>
          </cell>
        </row>
        <row r="215">
          <cell r="A215" t="str">
            <v>001.04.00780</v>
          </cell>
          <cell r="B215" t="str">
            <v>Fornecimento e Cravação de estaca de concreto fck=15 mpa moldada no local diâmetro 32 cm tipo """"straus""""</v>
          </cell>
          <cell r="C215" t="str">
            <v>M</v>
          </cell>
          <cell r="D215">
            <v>58.744199999999999</v>
          </cell>
        </row>
        <row r="216">
          <cell r="A216" t="str">
            <v>001.04.00790</v>
          </cell>
          <cell r="B216" t="str">
            <v>Fornecimento e Cravação de Estaca de Concreto Pré Moldada Dim. 17.50 x 17.50 cm - 20 T</v>
          </cell>
          <cell r="C216" t="str">
            <v>ml</v>
          </cell>
          <cell r="D216">
            <v>30.5</v>
          </cell>
        </row>
        <row r="217">
          <cell r="A217" t="str">
            <v>001.04.00800</v>
          </cell>
          <cell r="B217" t="str">
            <v>Fornecimento e Cravação de Estaca de Concreto Pré-Moldada Dim (26,5x26,5)cm - 30 T</v>
          </cell>
          <cell r="C217" t="str">
            <v>ml</v>
          </cell>
          <cell r="D217">
            <v>49.4</v>
          </cell>
        </row>
        <row r="218">
          <cell r="A218" t="str">
            <v>001.04.00820</v>
          </cell>
          <cell r="B218" t="str">
            <v>Fornecimento e Instalação de emenda em estaca pré-moldada de concreto</v>
          </cell>
          <cell r="C218" t="str">
            <v>UN</v>
          </cell>
          <cell r="D218">
            <v>20</v>
          </cell>
        </row>
        <row r="219">
          <cell r="A219" t="str">
            <v>001.04.00840</v>
          </cell>
          <cell r="B219" t="str">
            <v>Lastro de brita granítica apiloado manualmente</v>
          </cell>
          <cell r="C219" t="str">
            <v>m3</v>
          </cell>
          <cell r="D219">
            <v>46.764000000000003</v>
          </cell>
        </row>
        <row r="220">
          <cell r="A220" t="str">
            <v>001.04.00860</v>
          </cell>
          <cell r="B220" t="str">
            <v>Lastro de areia média a grossa apiloado manualmente</v>
          </cell>
          <cell r="C220" t="str">
            <v>m3</v>
          </cell>
          <cell r="D220">
            <v>30.614000000000001</v>
          </cell>
        </row>
        <row r="221">
          <cell r="A221" t="str">
            <v>001.05</v>
          </cell>
          <cell r="B221" t="str">
            <v>ESTRUTURA</v>
          </cell>
          <cell r="D221">
            <v>5099.8338000000003</v>
          </cell>
        </row>
        <row r="222">
          <cell r="A222" t="str">
            <v>001.05.00020</v>
          </cell>
          <cell r="B222" t="str">
            <v>Fornecimento, confecção, transporte e aplicação de concreto 15 Mpa (280 kgcimento/m3),em estrutura, virado na obra, composto por cimento portland CP 32 F, areia lavada tipo média a grossa, seixo rolado, e equipamentos.</v>
          </cell>
          <cell r="C222" t="str">
            <v>m3</v>
          </cell>
          <cell r="D222">
            <v>176.6679</v>
          </cell>
        </row>
        <row r="223">
          <cell r="A223" t="str">
            <v>001.05.00021</v>
          </cell>
          <cell r="B223" t="str">
            <v>Fornecimento, confecção, transporte e aplicação de concreto 18 Mpa (305 kgcimento/m3) em estrutura, virado na obra, composto por cimento portland CP 32 F, areia lavada tipo média a grossa, seixo rolado, e equipamentos.</v>
          </cell>
          <cell r="C223" t="str">
            <v>m3</v>
          </cell>
          <cell r="D223">
            <v>183.4579</v>
          </cell>
        </row>
        <row r="224">
          <cell r="A224" t="str">
            <v>001.05.00022</v>
          </cell>
          <cell r="B224" t="str">
            <v>Fornecimento, confecção, transporte e aplicação de concreto 20 Mpa (322 kgcimento/m3) em estrutura, virado na obra, composto por cimento portland CP 32 F, areia lavada tipo média a grossa, seixo rolado, e equipamentos.</v>
          </cell>
          <cell r="C224" t="str">
            <v>m3</v>
          </cell>
          <cell r="D224">
            <v>197.38730000000001</v>
          </cell>
        </row>
        <row r="225">
          <cell r="A225" t="str">
            <v>001.05.00023</v>
          </cell>
          <cell r="B225" t="str">
            <v>Fornecimento, confecção, transporte e aplicação de concreto 21 Mpa (331 kgcimento/m3) em estrutura, virado na obra, composto por cimento portland CP 32 F, areia lavada tipo média a grossa, seixo rolado, e equipamentos.</v>
          </cell>
          <cell r="C225" t="str">
            <v>m3</v>
          </cell>
          <cell r="D225">
            <v>190.51490000000001</v>
          </cell>
        </row>
        <row r="226">
          <cell r="A226" t="str">
            <v>001.05.00024</v>
          </cell>
          <cell r="B226" t="str">
            <v>Fornecimento, confecção, transporte e aplicação de concreto 25 Mpa (367 kgcimento/m3) em estrutura, virado na obra, composto por cimento portland CP 32 F, areia lavada tipo média a grossa, seixo rolado, e equipamentos.</v>
          </cell>
          <cell r="C226" t="str">
            <v>m3</v>
          </cell>
          <cell r="D226">
            <v>200.28790000000001</v>
          </cell>
        </row>
        <row r="227">
          <cell r="A227" t="str">
            <v>001.05.00030</v>
          </cell>
          <cell r="B227" t="str">
            <v>Fornecimento, confecção, transporte e aplicação de concreto 15 Mpa (280 kgcimento/m3),em estrutura, virado na obra, composto por cimento portland CP 32 F, areia lavada tipo média a grossa, pedra granitica britada, e equipamentos.</v>
          </cell>
          <cell r="C227" t="str">
            <v>m3</v>
          </cell>
          <cell r="D227">
            <v>185.98929999999999</v>
          </cell>
        </row>
        <row r="228">
          <cell r="A228" t="str">
            <v>001.05.00031</v>
          </cell>
          <cell r="B228" t="str">
            <v>Fornecimento, confecção, transporte e aplicação de concreto 18 Mpa (305 kgcimento/m3) em estrutura, virado na obra, composto por cimento portland CP 32 F, areia lavada tipo média a grossa, pedra granitica britada, e equipamentos.</v>
          </cell>
          <cell r="C228" t="str">
            <v>m3</v>
          </cell>
          <cell r="D228">
            <v>192.77930000000001</v>
          </cell>
        </row>
        <row r="229">
          <cell r="A229" t="str">
            <v>001.05.00032</v>
          </cell>
          <cell r="B229" t="str">
            <v>Fornecimento, confecção, transporte e aplicação de concreto 20 Mpa (322 kgcimento/m3) em estrutura, virado na obra, composto por cimento portland CP 32 F, areia lavada tipo média a grossa, pedra granitica britada, e equipamentos.</v>
          </cell>
          <cell r="C229" t="str">
            <v>m3</v>
          </cell>
          <cell r="D229">
            <v>197.38730000000001</v>
          </cell>
        </row>
        <row r="230">
          <cell r="A230" t="str">
            <v>001.05.00033</v>
          </cell>
          <cell r="B230" t="str">
            <v>Fornecimento, confecção, transporte e aplicação de concreto 21 Mpa (322 kgcimento/m3) em estrutura, virado na obra, composto por cimento portland CP 32 F, areia lavada tipo média a grossa, pedra granitica britada, e equipamentos.</v>
          </cell>
          <cell r="C230" t="str">
            <v>m3</v>
          </cell>
          <cell r="D230">
            <v>199.83629999999999</v>
          </cell>
        </row>
        <row r="231">
          <cell r="A231" t="str">
            <v>001.05.00034</v>
          </cell>
          <cell r="B231" t="str">
            <v>Fornecimento, confecção, transporte e aplicação de concreto 25 Mpa (367 kgcimento/m3) em estrutura, virado na obra, composto por cimento portland CP 32 F, areia lavada tipo média a grossa, pedra granitica britada, e equipamentos.</v>
          </cell>
          <cell r="C231" t="str">
            <v>m3</v>
          </cell>
          <cell r="D231">
            <v>217.22329999999999</v>
          </cell>
        </row>
        <row r="232">
          <cell r="A232" t="str">
            <v>001.05.00140</v>
          </cell>
          <cell r="B232" t="str">
            <v>Fornecimento, Transporte, Lançamento, Adensamento e Acabamento Manual de Concreto Usinado Fck= 13,50 Mpa, em Estrutura.</v>
          </cell>
          <cell r="C232" t="str">
            <v>m3</v>
          </cell>
          <cell r="D232">
            <v>215.1591</v>
          </cell>
        </row>
        <row r="233">
          <cell r="A233" t="str">
            <v>001.05.00160</v>
          </cell>
          <cell r="B233" t="str">
            <v>Fornecimento, Transporte, Lançamento, Adensamento e Acabamento Manual de Concreto Usinado Fck= 15 Mpa, em Estrutura.</v>
          </cell>
          <cell r="C233" t="str">
            <v>m3</v>
          </cell>
          <cell r="D233">
            <v>226.70910000000001</v>
          </cell>
        </row>
        <row r="234">
          <cell r="A234" t="str">
            <v>001.05.00180</v>
          </cell>
          <cell r="B234" t="str">
            <v>Fornecimento, Transporte, Lançamento, Adensamento e Acabamento Manual de Concreto Usinado Fck= 18 Mpa, em Estrutura.</v>
          </cell>
          <cell r="C234" t="str">
            <v>m3</v>
          </cell>
          <cell r="D234">
            <v>231.95910000000001</v>
          </cell>
        </row>
        <row r="235">
          <cell r="A235" t="str">
            <v>001.05.00200</v>
          </cell>
          <cell r="B235" t="str">
            <v>Fornecimento, Transporte, Lançamento, Adensamento e Acabamento Manual de Concreto Usinado Fck= 20 Mpa, em Estrutura.</v>
          </cell>
          <cell r="C235" t="str">
            <v>m3</v>
          </cell>
          <cell r="D235">
            <v>245.60910000000001</v>
          </cell>
        </row>
        <row r="236">
          <cell r="A236" t="str">
            <v>001.05.00220</v>
          </cell>
          <cell r="B236" t="str">
            <v>Fornecimento, Transporte, Lançamento, Adensamento e Acabamento Manual de Concreto Usinado Fck= 25 Mpa, em Estrutura.</v>
          </cell>
          <cell r="C236" t="str">
            <v>m3</v>
          </cell>
          <cell r="D236">
            <v>256.10910000000001</v>
          </cell>
        </row>
        <row r="237">
          <cell r="A237" t="str">
            <v>001.05.00230</v>
          </cell>
          <cell r="B237" t="str">
            <v>Fornecimento e Aplicação de Concreto em Estrutura Fck= 13,50 Mpa (não está incluso o bombeamento)</v>
          </cell>
          <cell r="C237" t="str">
            <v>m3</v>
          </cell>
          <cell r="D237">
            <v>198.78899999999999</v>
          </cell>
        </row>
        <row r="238">
          <cell r="A238" t="str">
            <v>001.05.00231</v>
          </cell>
          <cell r="B238" t="str">
            <v>Fornecimento e Aplicação de Concreto em Estrutura Fck= 15 Mpa (não está incluso o bombeamento)</v>
          </cell>
          <cell r="C238" t="str">
            <v>m3</v>
          </cell>
          <cell r="D238">
            <v>210.339</v>
          </cell>
        </row>
        <row r="239">
          <cell r="A239" t="str">
            <v>001.05.00232</v>
          </cell>
          <cell r="B239" t="str">
            <v>Fornecimento e Aplicação de Concreto em Estrutura Fck= 18 Mpa (não está incluso o bombeamento)</v>
          </cell>
          <cell r="C239" t="str">
            <v>m3</v>
          </cell>
          <cell r="D239">
            <v>215.589</v>
          </cell>
        </row>
        <row r="240">
          <cell r="A240" t="str">
            <v>001.05.00233</v>
          </cell>
          <cell r="B240" t="str">
            <v>Fornecimento e Aplicação de Concreto em Estrutura Fck= 20 Mpa (não está incluso o bombeamento)</v>
          </cell>
          <cell r="C240" t="str">
            <v>m3</v>
          </cell>
          <cell r="D240">
            <v>229.239</v>
          </cell>
        </row>
        <row r="241">
          <cell r="A241" t="str">
            <v>001.05.00234</v>
          </cell>
          <cell r="B241" t="str">
            <v>Fornecimento e Aplicação de Concreto em Estrutura Fck= 25 Mpa (não está incluso o bombeamento)</v>
          </cell>
          <cell r="C241" t="str">
            <v>m3</v>
          </cell>
          <cell r="D241">
            <v>239.739</v>
          </cell>
        </row>
        <row r="242">
          <cell r="A242" t="str">
            <v>001.05.00235</v>
          </cell>
          <cell r="B242" t="str">
            <v>Serviço de Bombeamento de Concreto em Estrutura</v>
          </cell>
          <cell r="C242" t="str">
            <v>m3</v>
          </cell>
          <cell r="D242">
            <v>20</v>
          </cell>
        </row>
        <row r="243">
          <cell r="A243" t="str">
            <v>001.05.00260</v>
          </cell>
          <cell r="B243" t="str">
            <v>Fornecimento e Aplicação de Aço  CA 50 em estrutura</v>
          </cell>
          <cell r="C243" t="str">
            <v>KG</v>
          </cell>
          <cell r="D243">
            <v>4.6759000000000004</v>
          </cell>
        </row>
        <row r="244">
          <cell r="A244" t="str">
            <v>001.05.00280</v>
          </cell>
          <cell r="B244" t="str">
            <v>Fornecimento e Aplicação de Aço CA 60 em estrutura</v>
          </cell>
          <cell r="C244" t="str">
            <v>KG</v>
          </cell>
          <cell r="D244">
            <v>5.2900999999999998</v>
          </cell>
        </row>
        <row r="245">
          <cell r="A245" t="str">
            <v>001.05.00300</v>
          </cell>
          <cell r="B245" t="str">
            <v>Fornecimento e Aplicação de Aço em tela soldada 4.20 mm com malha 15x15 cm - Q 92</v>
          </cell>
          <cell r="C245" t="str">
            <v>m2</v>
          </cell>
          <cell r="D245">
            <v>9.0431000000000008</v>
          </cell>
        </row>
        <row r="246">
          <cell r="A246" t="str">
            <v>001.05.00320</v>
          </cell>
          <cell r="B246" t="str">
            <v>Confecção e Montagem de Forma incl. desforma comum de tábua  sem reaproveitamento</v>
          </cell>
          <cell r="C246" t="str">
            <v>M2</v>
          </cell>
          <cell r="D246">
            <v>43.644599999999997</v>
          </cell>
        </row>
        <row r="247">
          <cell r="A247" t="str">
            <v>001.05.00340</v>
          </cell>
          <cell r="B247" t="str">
            <v>Confecção e Montagem de Forma incl. desforma comum de tábua com 01 reaproveitamento</v>
          </cell>
          <cell r="C247" t="str">
            <v>M2</v>
          </cell>
          <cell r="D247">
            <v>26.484300000000001</v>
          </cell>
        </row>
        <row r="248">
          <cell r="A248" t="str">
            <v>001.05.00360</v>
          </cell>
          <cell r="B248" t="str">
            <v>Confecção e Montagem de Forma incl. desforma comum de tábua com 02 reaproveitamentos</v>
          </cell>
          <cell r="C248" t="str">
            <v>m2</v>
          </cell>
          <cell r="D248">
            <v>21.256499999999999</v>
          </cell>
        </row>
        <row r="249">
          <cell r="A249" t="str">
            <v>001.05.00365</v>
          </cell>
          <cell r="B249" t="str">
            <v>Confecção e Montagem de Forma incl. desforma comum de tábua  com 03 reaproveitamentos</v>
          </cell>
          <cell r="C249" t="str">
            <v>m2</v>
          </cell>
          <cell r="D249">
            <v>17.490200000000002</v>
          </cell>
        </row>
        <row r="250">
          <cell r="A250" t="str">
            <v>001.05.00370</v>
          </cell>
          <cell r="B250" t="str">
            <v>Confecção e Montagem de Forma incl. desforma comum de tábua  com 04 reaproveitamentos</v>
          </cell>
          <cell r="C250" t="str">
            <v>m2</v>
          </cell>
          <cell r="D250">
            <v>15.7019</v>
          </cell>
        </row>
        <row r="251">
          <cell r="A251" t="str">
            <v>001.05.00420</v>
          </cell>
          <cell r="B251" t="str">
            <v>Confecção e Montagem de Forma especial em chapa de madeira compensada do tipo resinada c/ 12 mm de espessura sem reaproveitamento</v>
          </cell>
          <cell r="C251" t="str">
            <v>M2</v>
          </cell>
          <cell r="D251">
            <v>42.938099999999999</v>
          </cell>
        </row>
        <row r="252">
          <cell r="A252" t="str">
            <v>001.05.00440</v>
          </cell>
          <cell r="B252" t="str">
            <v>Confecção e Montagem de Forma especial em chapa de madeira compensada do tipo resinada c/ 12 mm de espessura com 01 reaproveitamento</v>
          </cell>
          <cell r="C252" t="str">
            <v>M2</v>
          </cell>
          <cell r="D252">
            <v>36.784999999999997</v>
          </cell>
        </row>
        <row r="253">
          <cell r="A253" t="str">
            <v>001.05.00460</v>
          </cell>
          <cell r="B253" t="str">
            <v>Confecção e Montagem de Forma especial em chapa de madeira compensada do tipo resinada c/ 12 mm de espessura com 02 reaproveitamento</v>
          </cell>
          <cell r="C253" t="str">
            <v>m2</v>
          </cell>
          <cell r="D253">
            <v>31.637499999999999</v>
          </cell>
        </row>
        <row r="254">
          <cell r="A254" t="str">
            <v>001.05.00480</v>
          </cell>
          <cell r="B254" t="str">
            <v>Confecção e Montagem de Forma especial em chapa de madeira compensada do tipo plastificada c/ 12 mm de espessura sem reaproveitamento</v>
          </cell>
          <cell r="C254" t="str">
            <v>M2</v>
          </cell>
          <cell r="D254">
            <v>54.3521</v>
          </cell>
        </row>
        <row r="255">
          <cell r="A255" t="str">
            <v>001.05.00500</v>
          </cell>
          <cell r="B255" t="str">
            <v>Confecção e Montagem de Forma especial em chapa de madeira compensada do tipo plastificada c/ 12 mm de espessura com 01 reaproveitamento</v>
          </cell>
          <cell r="C255" t="str">
            <v>M2</v>
          </cell>
          <cell r="D255">
            <v>42.829000000000001</v>
          </cell>
        </row>
        <row r="256">
          <cell r="A256" t="str">
            <v>001.05.00520</v>
          </cell>
          <cell r="B256" t="str">
            <v>Confecção e Montagem de Forma especial em chapa de madeira compensada do tipo plastificada c/ 12 mm de espessura com 02 reaproveitamento</v>
          </cell>
          <cell r="C256" t="str">
            <v>M2</v>
          </cell>
          <cell r="D256">
            <v>34.566899999999997</v>
          </cell>
        </row>
        <row r="257">
          <cell r="A257" t="str">
            <v>001.05.00540</v>
          </cell>
          <cell r="B257" t="str">
            <v>Confecção e Montagem de Forma especial em chapa de madeira compensada do tipo plastificada c/ 12 mm de espessura com 03 reaproveitamento</v>
          </cell>
          <cell r="C257" t="str">
            <v>M2</v>
          </cell>
          <cell r="D257">
            <v>29.206600000000002</v>
          </cell>
        </row>
        <row r="258">
          <cell r="A258" t="str">
            <v>001.05.00560</v>
          </cell>
          <cell r="B258" t="str">
            <v>Confecção e Montagem de Forma especial em chapa de madeira compensada do tipo plastificada c/ 12 mm de espessura com 04 reaproveitamento</v>
          </cell>
          <cell r="C258" t="str">
            <v>M2</v>
          </cell>
          <cell r="D258">
            <v>25.8553</v>
          </cell>
        </row>
        <row r="259">
          <cell r="A259" t="str">
            <v>001.05.00660</v>
          </cell>
          <cell r="B259" t="str">
            <v>Execução de Laje pré-fabricada para forro espacamento entre vigas de 41cm a espessura da lajota de 8.00 cm e capeamento de 2.00 cm, incl tela soldada CA 60 4.20 mm 15 x 15 cm</v>
          </cell>
          <cell r="C259" t="str">
            <v>m2</v>
          </cell>
          <cell r="D259">
            <v>40.811</v>
          </cell>
        </row>
        <row r="260">
          <cell r="A260" t="str">
            <v>001.05.00680</v>
          </cell>
          <cell r="B260" t="str">
            <v>Execução de Laje pré-fabricada para piso espaçamento entre vigas de 41 cm a espessura da lajota de 8.00 cm e capeamento de 4.00 cm, incl tela soldada CA 60 4.20 mm 15 x 15 cm</v>
          </cell>
          <cell r="C260" t="str">
            <v>m2</v>
          </cell>
          <cell r="D260">
            <v>45.497900000000001</v>
          </cell>
        </row>
        <row r="261">
          <cell r="A261" t="str">
            <v>001.05.00720</v>
          </cell>
          <cell r="B261" t="str">
            <v>Execução de pilar tipo sanduíche de madeira 6x12 cm, entarugado c/ madeira através de parafusos</v>
          </cell>
          <cell r="C261" t="str">
            <v>ml</v>
          </cell>
          <cell r="D261">
            <v>20.256599999999999</v>
          </cell>
        </row>
        <row r="262">
          <cell r="A262" t="str">
            <v>001.05.00820</v>
          </cell>
          <cell r="B262" t="str">
            <v>Fornecimento e Execução de Grauteamento de Estrutura de Concreto Pré Moldado traço 1:3 incl. SuperPlastificante</v>
          </cell>
          <cell r="C262" t="str">
            <v>m3</v>
          </cell>
          <cell r="D262">
            <v>320.73930000000001</v>
          </cell>
        </row>
        <row r="263">
          <cell r="A263" t="str">
            <v>001.06</v>
          </cell>
          <cell r="B263" t="str">
            <v>IMPERMEABILIZAÇÕES E TRATAMENTOS</v>
          </cell>
          <cell r="D263">
            <v>134.8614</v>
          </cell>
        </row>
        <row r="264">
          <cell r="A264" t="str">
            <v>001.06.00020</v>
          </cell>
          <cell r="B264" t="str">
            <v>Execução de descupinização</v>
          </cell>
          <cell r="C264" t="str">
            <v>M2</v>
          </cell>
          <cell r="D264">
            <v>0.83</v>
          </cell>
        </row>
        <row r="265">
          <cell r="A265" t="str">
            <v>001.06.00040</v>
          </cell>
          <cell r="B265" t="str">
            <v>Execução de imunização de madeiramento de cobertura ou forro de madeira com aplicação de pentox claro a uma demão</v>
          </cell>
          <cell r="C265" t="str">
            <v>M2</v>
          </cell>
          <cell r="D265">
            <v>1.6774</v>
          </cell>
        </row>
        <row r="266">
          <cell r="A266" t="str">
            <v>001.06.00060</v>
          </cell>
          <cell r="B266" t="str">
            <v>Execução de pintura c/neutrol 45 c/ 02 demãos</v>
          </cell>
          <cell r="C266" t="str">
            <v>M2</v>
          </cell>
          <cell r="D266">
            <v>4.4787999999999997</v>
          </cell>
        </row>
        <row r="267">
          <cell r="A267" t="str">
            <v>001.06.00080</v>
          </cell>
          <cell r="B267" t="str">
            <v>Fornecimento e Instalação de Lona Plástica Preta ( Encerado)</v>
          </cell>
          <cell r="C267" t="str">
            <v>M2</v>
          </cell>
          <cell r="D267">
            <v>0.59719999999999995</v>
          </cell>
        </row>
        <row r="268">
          <cell r="A268" t="str">
            <v>001.06.00100</v>
          </cell>
          <cell r="B268" t="str">
            <v>Fornecimento e Instalação de Manta Tipo Bidim, com as seguintes características: permissividade de 120 l/s/m2; permeabilidade normal 4x10(-1) e resistência a tração na ruptura 425 N</v>
          </cell>
          <cell r="C268" t="str">
            <v>M2</v>
          </cell>
          <cell r="D268">
            <v>3.0371999999999999</v>
          </cell>
        </row>
        <row r="269">
          <cell r="A269" t="str">
            <v>001.06.00120</v>
          </cell>
          <cell r="B269" t="str">
            <v>Fornecimento e Instalação de Manta Tipo Bidim, com as seguintes características: permissividade de 100 l/s/m2; permeabilidade normal 4x10(-1) e resistência a tração na ruptura 750 N</v>
          </cell>
          <cell r="C269" t="str">
            <v>M2</v>
          </cell>
          <cell r="D269">
            <v>4.4127000000000001</v>
          </cell>
        </row>
        <row r="270">
          <cell r="A270" t="str">
            <v>001.06.00130</v>
          </cell>
          <cell r="B270" t="str">
            <v>Fornecimento e Aplicação de Nata de Cimento na proporção de 5 kg de cimento por m2</v>
          </cell>
          <cell r="C270" t="str">
            <v>m2</v>
          </cell>
          <cell r="D270">
            <v>1.8307</v>
          </cell>
        </row>
        <row r="271">
          <cell r="A271" t="str">
            <v>001.06.00135</v>
          </cell>
          <cell r="B271" t="str">
            <v>Fornecimento e Aplicação de chapisco de aderência c/argamassa de cimento e areia traço 1:3 e= 5 mm, incl. adesivo de alto desempenho para argamassas e chapisco.</v>
          </cell>
          <cell r="C271" t="str">
            <v>m2</v>
          </cell>
          <cell r="D271">
            <v>4.2747000000000002</v>
          </cell>
        </row>
        <row r="272">
          <cell r="A272" t="str">
            <v>001.06.00140</v>
          </cell>
          <cell r="B272" t="str">
            <v>Execução de regularização de laje com argamassa de cimento e areia 1:4 com cimento, espessura média igual a 3.00 cm, incl aplicação de nata de cimento para preparo de superficie.</v>
          </cell>
          <cell r="C272" t="str">
            <v>m2</v>
          </cell>
          <cell r="D272">
            <v>8.4360999999999997</v>
          </cell>
        </row>
        <row r="273">
          <cell r="A273" t="str">
            <v>001.06.00160</v>
          </cell>
          <cell r="B273" t="str">
            <v>Execução de proteção mecânica com argamassa de cimento e areia 1:3,espessura 2.00 cm</v>
          </cell>
          <cell r="C273" t="str">
            <v>m2</v>
          </cell>
          <cell r="D273">
            <v>6.0629</v>
          </cell>
        </row>
        <row r="274">
          <cell r="A274" t="str">
            <v>001.06.00200</v>
          </cell>
          <cell r="B274" t="str">
            <v>Execução de impermeabilização c/argamassa de cimento e areia 1:4 a 2.00 cm espessura c/ adição de 140 g/m2 de impermeabilizante, aplicação em parede como revestimento.</v>
          </cell>
          <cell r="C274" t="str">
            <v>m2</v>
          </cell>
          <cell r="D274">
            <v>14.679600000000001</v>
          </cell>
        </row>
        <row r="275">
          <cell r="A275" t="str">
            <v>001.06.00220</v>
          </cell>
          <cell r="B275" t="str">
            <v>Execução de impermeabilização c/argamassa de cimento e areia 1:3 a 2.50 cm espessura c/ adição de 185 g/m2 de impermeabilizante, para impermeabilização de Reservatórios.</v>
          </cell>
          <cell r="C275" t="str">
            <v>m2</v>
          </cell>
          <cell r="D275">
            <v>15.3651</v>
          </cell>
        </row>
        <row r="276">
          <cell r="A276" t="str">
            <v>001.06.00240</v>
          </cell>
          <cell r="B276" t="str">
            <v>Fornecimento e Aplicação de Impermeabilizante Cristalizante Sobre Superfície Perfeitamente Regularizada</v>
          </cell>
          <cell r="C276" t="str">
            <v>m2</v>
          </cell>
          <cell r="D276">
            <v>6.7892999999999999</v>
          </cell>
        </row>
        <row r="277">
          <cell r="A277" t="str">
            <v>001.06.00300</v>
          </cell>
          <cell r="B277" t="str">
            <v>Execução de impermeabilização de laje de cobertura com utilização de manta asfáltica poliéster 3.00 mm</v>
          </cell>
          <cell r="C277" t="str">
            <v>M2</v>
          </cell>
          <cell r="D277">
            <v>26.46</v>
          </cell>
        </row>
        <row r="278">
          <cell r="A278" t="str">
            <v>001.06.00320</v>
          </cell>
          <cell r="B278" t="str">
            <v>Execução de impermeabilização de laje de cobertura com utilização de manta asfáltica poliéster 4.00 mm</v>
          </cell>
          <cell r="C278" t="str">
            <v>M2</v>
          </cell>
          <cell r="D278">
            <v>28.497</v>
          </cell>
        </row>
        <row r="279">
          <cell r="A279" t="str">
            <v>001.06.00340</v>
          </cell>
          <cell r="B279" t="str">
            <v>Fornecimento e Aplicação de Isopor e = 5,00 cm, conf. Det. Sinfra n.01</v>
          </cell>
          <cell r="C279" t="str">
            <v>M2</v>
          </cell>
          <cell r="D279">
            <v>7.4326999999999996</v>
          </cell>
        </row>
        <row r="280">
          <cell r="A280" t="str">
            <v>001.07</v>
          </cell>
          <cell r="B280" t="str">
            <v>ALVENARIA</v>
          </cell>
          <cell r="D280">
            <v>1844.6894</v>
          </cell>
        </row>
        <row r="281">
          <cell r="A281" t="str">
            <v>001.07.00020</v>
          </cell>
          <cell r="B281" t="str">
            <v>Execução de alvenaria de elevação de tijolo maciço assente c/ argamassa de cimento e areia no traço 1:3 de 1/4 vez</v>
          </cell>
          <cell r="C281" t="str">
            <v>M2</v>
          </cell>
          <cell r="D281">
            <v>16.777699999999999</v>
          </cell>
        </row>
        <row r="282">
          <cell r="A282" t="str">
            <v>001.07.00040</v>
          </cell>
          <cell r="B282" t="str">
            <v>Execução de alvenaria de elevação de tijolo maciço assente c/ argamassa de cimento e areia no traço 1:3 de 1/2 vez</v>
          </cell>
          <cell r="C282" t="str">
            <v>M2</v>
          </cell>
          <cell r="D282">
            <v>31.524699999999999</v>
          </cell>
        </row>
        <row r="283">
          <cell r="A283" t="str">
            <v>001.07.00060</v>
          </cell>
          <cell r="B283" t="str">
            <v>Execução de alvenaria de elevação de tijolo maciço assente c/ argamassa de cimento e areia no traço 1:3 de 1 vez</v>
          </cell>
          <cell r="C283" t="str">
            <v>M2</v>
          </cell>
          <cell r="D283">
            <v>55.713500000000003</v>
          </cell>
        </row>
        <row r="284">
          <cell r="A284" t="str">
            <v>001.07.00080</v>
          </cell>
          <cell r="B284" t="str">
            <v>Execução de alvenaria de elevação de tijolo maciço assente c/ argamassa de cal e areia no traço de 1:4 de 1/4 vez</v>
          </cell>
          <cell r="C284" t="str">
            <v>M2</v>
          </cell>
          <cell r="D284">
            <v>14.9764</v>
          </cell>
        </row>
        <row r="285">
          <cell r="A285" t="str">
            <v>001.07.00100</v>
          </cell>
          <cell r="B285" t="str">
            <v>Execução de alvenaria de elevação de tijolo maciço assente c/ argamassa de cal e areia no traço de 1:4 de 1/2 vez</v>
          </cell>
          <cell r="C285" t="str">
            <v>M2</v>
          </cell>
          <cell r="D285">
            <v>27.887599999999999</v>
          </cell>
        </row>
        <row r="286">
          <cell r="A286" t="str">
            <v>001.07.00120</v>
          </cell>
          <cell r="B286" t="str">
            <v>Execução de alvenaria de elevação de tijolo maciço assente c/ argamassa de cal e areia no traço de 1:4 de 1 vez</v>
          </cell>
          <cell r="C286" t="str">
            <v>M2</v>
          </cell>
          <cell r="D286">
            <v>50.272199999999998</v>
          </cell>
        </row>
        <row r="287">
          <cell r="A287" t="str">
            <v>001.07.00140</v>
          </cell>
          <cell r="B287" t="str">
            <v>Execução de alvenaria de tijolo maciço assente c/ argamassa de cimento e areia no traço 1:4 de 1/4 vez</v>
          </cell>
          <cell r="C287" t="str">
            <v>M2</v>
          </cell>
          <cell r="D287">
            <v>17.266100000000002</v>
          </cell>
        </row>
        <row r="288">
          <cell r="A288" t="str">
            <v>001.07.00160</v>
          </cell>
          <cell r="B288" t="str">
            <v>Execução de alvenaria de tijolo maciço assente c/ argamassa de cimento e areia no traço 1:4 de 1/2 vez</v>
          </cell>
          <cell r="C288" t="str">
            <v>M2</v>
          </cell>
          <cell r="D288">
            <v>29.367699999999999</v>
          </cell>
        </row>
        <row r="289">
          <cell r="A289" t="str">
            <v>001.07.00180</v>
          </cell>
          <cell r="B289" t="str">
            <v>Execução de alvenaria de tijolo maciço assente c/ argamassa de cimento e areia no traço 1:4 de 1 vez</v>
          </cell>
          <cell r="C289" t="str">
            <v>M2</v>
          </cell>
          <cell r="D289">
            <v>54.098999999999997</v>
          </cell>
        </row>
        <row r="290">
          <cell r="A290" t="str">
            <v>001.07.00200</v>
          </cell>
          <cell r="B290" t="str">
            <v>Execução de alvenaria de elevação c/ tijolo maciço assente c/ argamassa mista de cimento cal e areia no traço 1:2:8 de de 1/4 vez</v>
          </cell>
          <cell r="C290" t="str">
            <v>M2</v>
          </cell>
          <cell r="D290">
            <v>15.995900000000001</v>
          </cell>
        </row>
        <row r="291">
          <cell r="A291" t="str">
            <v>001.07.00220</v>
          </cell>
          <cell r="B291" t="str">
            <v>Execução de alvenaria de elevação c/ tijolo maciço assente c/ argamassa mista de cimento cal e areia no traço 1:2:8 de de 1/2 vez</v>
          </cell>
          <cell r="C291" t="str">
            <v>M2</v>
          </cell>
          <cell r="D291">
            <v>30.2836</v>
          </cell>
        </row>
        <row r="292">
          <cell r="A292" t="str">
            <v>001.07.00240</v>
          </cell>
          <cell r="B292" t="str">
            <v>Execução de alvenaria de elevação c/ tijolo maciço assente c/ argamassa mista de cimento cal e areia no traço 1:2:8 de de 1 vez</v>
          </cell>
          <cell r="C292" t="str">
            <v>M2</v>
          </cell>
          <cell r="D292">
            <v>53.873100000000001</v>
          </cell>
        </row>
        <row r="293">
          <cell r="A293" t="str">
            <v>001.07.00260</v>
          </cell>
          <cell r="B293" t="str">
            <v>Execução de alvenaria de elevação de tijolo maciço assente c/ argamassa mista 1:4:12 de 1/2 vez</v>
          </cell>
          <cell r="C293" t="str">
            <v>M2</v>
          </cell>
          <cell r="D293">
            <v>26.956700000000001</v>
          </cell>
        </row>
        <row r="294">
          <cell r="A294" t="str">
            <v>001.07.00280</v>
          </cell>
          <cell r="B294" t="str">
            <v>Execução de alvenaria de elevação de tijolo maciço assente c/ argamassa mista 1:4:12 de 1 vez</v>
          </cell>
          <cell r="C294" t="str">
            <v>M2</v>
          </cell>
          <cell r="D294">
            <v>49.000100000000003</v>
          </cell>
        </row>
        <row r="295">
          <cell r="A295" t="str">
            <v>001.07.00300</v>
          </cell>
          <cell r="B295" t="str">
            <v>Execução de alvenaria de elevação de tijolo maciço assente c/ argamassa mista 1:4:12 de 1.5 vez</v>
          </cell>
          <cell r="C295" t="str">
            <v>M2</v>
          </cell>
          <cell r="D295">
            <v>67.3352</v>
          </cell>
        </row>
        <row r="296">
          <cell r="A296" t="str">
            <v>001.07.00340</v>
          </cell>
          <cell r="B296" t="str">
            <v>Execução de alvenaria de elevação c/ tijolo cerâmico 9x19x19 assente c/ argamassa mista 1:2:8 de 1/2 vez</v>
          </cell>
          <cell r="C296" t="str">
            <v>m2</v>
          </cell>
          <cell r="D296">
            <v>11.666499999999999</v>
          </cell>
        </row>
        <row r="297">
          <cell r="A297" t="str">
            <v>001.07.00360</v>
          </cell>
          <cell r="B297" t="str">
            <v>Execução de alvenaria de elevação c/ tijolo cerâmico 9x19x19 assente c/ argamassa mista 1:2:8 de 1 vez</v>
          </cell>
          <cell r="C297" t="str">
            <v>m2</v>
          </cell>
          <cell r="D297">
            <v>23.483000000000001</v>
          </cell>
        </row>
        <row r="298">
          <cell r="A298" t="str">
            <v>001.07.00420</v>
          </cell>
          <cell r="B298" t="str">
            <v>Execução de alvenaria aparente de tijolo cerâmico c/ 18 ou 21 furos (dim. 6.00x10.00x21.00 cm) assente c/ argamassa de cimento e areia no traço 1:2:8 de 1/2 vez</v>
          </cell>
          <cell r="C298" t="str">
            <v>m2</v>
          </cell>
          <cell r="D298">
            <v>37.906599999999997</v>
          </cell>
        </row>
        <row r="299">
          <cell r="A299" t="str">
            <v>001.07.00440</v>
          </cell>
          <cell r="B299" t="str">
            <v>Execução de alvenaria aparente de tijolo cerâmico c/ 18 ou 21 furos (dim. 6.00x10.00x21.00 cm) assente c/ argamassa de cimento e areia no traço 1:2:8 de 1 vez</v>
          </cell>
          <cell r="C299" t="str">
            <v>m2</v>
          </cell>
          <cell r="D299">
            <v>81.045699999999997</v>
          </cell>
        </row>
        <row r="300">
          <cell r="A300" t="str">
            <v>001.07.00540</v>
          </cell>
          <cell r="B300" t="str">
            <v>Execução de elemento vazado de cerâmica assente c/ argamassa de cimento e areia peneirada no traço 1:3</v>
          </cell>
          <cell r="C300" t="str">
            <v>m2</v>
          </cell>
          <cell r="D300">
            <v>27.084700000000002</v>
          </cell>
        </row>
        <row r="301">
          <cell r="A301" t="str">
            <v>001.07.00550</v>
          </cell>
          <cell r="B301" t="str">
            <v>Alvenaria de vedação com bloco cerâmico furado dim. 9x19x28, com juntas de 20 mm com argamassa mista de cimento, cal hidratada e areia sem peneirar no traço 1:2:9</v>
          </cell>
          <cell r="C301" t="str">
            <v>m2</v>
          </cell>
          <cell r="D301">
            <v>12.625400000000001</v>
          </cell>
        </row>
        <row r="302">
          <cell r="A302" t="str">
            <v>001.07.00551</v>
          </cell>
          <cell r="B302" t="str">
            <v>Alvenaria de vedação com bloco cerâmico furado dim.12x19x28, com juntas de 20 mm com argamassa mista de cimento, cal hidratada e areia sem peneirar no traço 1:2:9</v>
          </cell>
          <cell r="C302" t="str">
            <v>m2</v>
          </cell>
          <cell r="D302">
            <v>15.767799999999999</v>
          </cell>
        </row>
        <row r="303">
          <cell r="A303" t="str">
            <v>001.07.00552</v>
          </cell>
          <cell r="B303" t="str">
            <v>Alvenaria de vedação com bloco cerâmico furado dim.14x19x28, com juntas de 20 mm com argamassa mista de cimento, cal hidratada e areia sem peneirar no traço 1:2:9</v>
          </cell>
          <cell r="C303" t="str">
            <v>m2</v>
          </cell>
          <cell r="D303">
            <v>20.5151</v>
          </cell>
        </row>
        <row r="304">
          <cell r="A304" t="str">
            <v>001.07.00560</v>
          </cell>
          <cell r="B304" t="str">
            <v>Alvenaria de Vedação Com Bloco de Concreto, Juntas de 10 mm Com Argamassa Mista de Cimento, Cal Hidratada e Areia Sem Peneirar no traço 1:0,50:8 dim. 11,50x19x39 cm</v>
          </cell>
          <cell r="C304" t="str">
            <v>M2</v>
          </cell>
          <cell r="D304">
            <v>15.852</v>
          </cell>
        </row>
        <row r="305">
          <cell r="A305" t="str">
            <v>001.07.00580</v>
          </cell>
          <cell r="B305" t="str">
            <v>Alvenaria de Vedação Com Bloco de Concreto, Juntas de 10 mm Com Argamassa Mista de Cimento, Cal Hidratada e Areia Sem Peneirar no traço 1:0,50:8 dim. 14x19x39 cm</v>
          </cell>
          <cell r="C305" t="str">
            <v>M2</v>
          </cell>
          <cell r="D305">
            <v>20.927600000000002</v>
          </cell>
        </row>
        <row r="306">
          <cell r="A306" t="str">
            <v>001.07.00600</v>
          </cell>
          <cell r="B306" t="str">
            <v>Alvenaria de Vedação Com Bloco de Concreto, Juntas de 10 mm Com Argamassa Mista de Cimento, Cal Hidratada e Areia Sem Peneirar no traço 1:0,50:8 dim. 19x19x39 cm</v>
          </cell>
          <cell r="C306" t="str">
            <v>M2</v>
          </cell>
          <cell r="D306">
            <v>25.4863</v>
          </cell>
        </row>
        <row r="307">
          <cell r="A307" t="str">
            <v>001.07.00620</v>
          </cell>
          <cell r="B307" t="str">
            <v>Alvenaria Estrutural Com Bloco de Concreto, Juntas de 10 mm Com Argamassa Mista de Cimento, Cal Hidratada e Areia Sem Peneirar no traço 1:0,25:6 dim. 14x19x39 cm</v>
          </cell>
          <cell r="C307" t="str">
            <v>M2</v>
          </cell>
          <cell r="D307">
            <v>22.66</v>
          </cell>
        </row>
        <row r="308">
          <cell r="A308" t="str">
            <v>001.07.00640</v>
          </cell>
          <cell r="B308" t="str">
            <v>Alvenaria Estrutural Com Bloco de Concreto, Juntas de 10 mm Com Argamassa Mista de Cimento, Cal Hidratada e Areia Sem Peneirar no traço 1:0,25:6 dim. 19x19x39 cm</v>
          </cell>
          <cell r="C308" t="str">
            <v>M2</v>
          </cell>
          <cell r="D308">
            <v>29.4238</v>
          </cell>
        </row>
        <row r="309">
          <cell r="A309" t="str">
            <v>001.07.00710</v>
          </cell>
          <cell r="B309" t="str">
            <v>Execucao de escada com degraus de tijolo macico, asente com massa forte, inclusive revestimento dos espelhos e pisos</v>
          </cell>
          <cell r="C309" t="str">
            <v>m3</v>
          </cell>
          <cell r="D309">
            <v>241.85810000000001</v>
          </cell>
        </row>
        <row r="310">
          <cell r="A310" t="str">
            <v>001.07.00720</v>
          </cell>
          <cell r="B310" t="str">
            <v>Reparo de trincas ou rachaduras em alvenaria de tijolo com ferros transversais e posteriormente refazer o acabamento conforme revestimento existente</v>
          </cell>
          <cell r="C310" t="str">
            <v>M</v>
          </cell>
          <cell r="D310">
            <v>8.8058999999999994</v>
          </cell>
        </row>
        <row r="311">
          <cell r="A311" t="str">
            <v>001.07.00790</v>
          </cell>
          <cell r="B311" t="str">
            <v>Fornecimento e instalação de caixa de concreto pré-moldado para ar condicionado de 7.000 btu</v>
          </cell>
          <cell r="C311" t="str">
            <v>un</v>
          </cell>
          <cell r="D311">
            <v>50.443199999999997</v>
          </cell>
        </row>
        <row r="312">
          <cell r="A312" t="str">
            <v>001.07.00792</v>
          </cell>
          <cell r="B312" t="str">
            <v>Fornecimento e instalação de caixa de concreto pré-moldado para ar condicionado de 10.000 btu</v>
          </cell>
          <cell r="C312" t="str">
            <v>un</v>
          </cell>
          <cell r="D312">
            <v>54.443199999999997</v>
          </cell>
        </row>
        <row r="313">
          <cell r="A313" t="str">
            <v>001.07.00794</v>
          </cell>
          <cell r="B313" t="str">
            <v>Fornecimento e instalação de caixa de concreto pré-moldado para ar condicionado de 20.000 btu</v>
          </cell>
          <cell r="C313" t="str">
            <v>un</v>
          </cell>
          <cell r="D313">
            <v>68.443200000000004</v>
          </cell>
        </row>
        <row r="314">
          <cell r="A314" t="str">
            <v>001.07.00800</v>
          </cell>
          <cell r="B314" t="str">
            <v>Verga, contra-verga ou pilar de concreto armado, incluindo concreto, forma e ferragem com concreto 13,5 mpa (300kg. cim/m3)</v>
          </cell>
          <cell r="C314" t="str">
            <v>M3</v>
          </cell>
          <cell r="D314">
            <v>534.92179999999996</v>
          </cell>
        </row>
        <row r="315">
          <cell r="A315" t="str">
            <v>001.08</v>
          </cell>
          <cell r="B315" t="str">
            <v>COBERTURA</v>
          </cell>
          <cell r="D315">
            <v>1176.3939</v>
          </cell>
        </row>
        <row r="316">
          <cell r="A316" t="str">
            <v>001.08.00005</v>
          </cell>
          <cell r="B316" t="str">
            <v>Estrutura metálica para cobertura, com especificações mínimas: perfil aço dobrado, laminado e chaparia ASTM A 36, eletrodo E6013, especificação AWS. incl. montagem e fundo anti corrosão a base de cromato de zinco</v>
          </cell>
          <cell r="C316" t="str">
            <v>kg</v>
          </cell>
          <cell r="D316">
            <v>5.625</v>
          </cell>
        </row>
        <row r="317">
          <cell r="A317" t="str">
            <v>001.08.00010</v>
          </cell>
          <cell r="B317" t="str">
            <v>Estrutura de madeira para telha de cerâmica ou de concreto, pontaletada sobre laje ou parede</v>
          </cell>
          <cell r="C317" t="str">
            <v>m2</v>
          </cell>
          <cell r="D317">
            <v>25.268599999999999</v>
          </cell>
        </row>
        <row r="318">
          <cell r="A318" t="str">
            <v>001.08.00015</v>
          </cell>
          <cell r="B318" t="str">
            <v>Estrutura de madeira para telha de fibrocimento, alumínio ou aço zincado pontaletada sobre laje ou parede</v>
          </cell>
          <cell r="C318" t="str">
            <v>m2</v>
          </cell>
          <cell r="D318">
            <v>7.6664000000000003</v>
          </cell>
        </row>
        <row r="319">
          <cell r="A319" t="str">
            <v>001.08.00080</v>
          </cell>
          <cell r="B319" t="str">
            <v>Estrutura de madeira para telhado, c/ distância entre tesouras 4.00 m, 02 águas, p/ cobertura c/ chapa ondulada de c.a. ou alumínio, com 10 m de vão</v>
          </cell>
          <cell r="C319" t="str">
            <v>m2</v>
          </cell>
          <cell r="D319">
            <v>20.342400000000001</v>
          </cell>
        </row>
        <row r="320">
          <cell r="A320" t="str">
            <v>001.08.00100</v>
          </cell>
          <cell r="B320" t="str">
            <v>Estrutura de madeira para telhado, c/ distância entre tesouras 4.00 m, 02 águas, p/ cobertura c/ chapa ondulada de c.a. ou alumínio, com 15 m de vão</v>
          </cell>
          <cell r="C320" t="str">
            <v>m2</v>
          </cell>
          <cell r="D320">
            <v>24.297899999999998</v>
          </cell>
        </row>
        <row r="321">
          <cell r="A321" t="str">
            <v>001.08.00120</v>
          </cell>
          <cell r="B321" t="str">
            <v>Estrutura de madeira para telhado, c/ distância entre tesouras 4.00 m, 02 águas, p/ cobertura c/ chapa ondulada de c.a. ou alumínio, com 20 m de vão</v>
          </cell>
          <cell r="C321" t="str">
            <v>m2</v>
          </cell>
          <cell r="D321">
            <v>30.482700000000001</v>
          </cell>
        </row>
        <row r="322">
          <cell r="A322" t="str">
            <v>001.08.00140</v>
          </cell>
          <cell r="B322" t="str">
            <v>Estrutura de madeira para telhado, c/ distância entre tesouras 4.00 m, 04 águas p/ cobertura c/ chapas onduladas de c.a ou alumínio, com 10 m de vao</v>
          </cell>
          <cell r="C322" t="str">
            <v>m2</v>
          </cell>
          <cell r="D322">
            <v>23.178999999999998</v>
          </cell>
        </row>
        <row r="323">
          <cell r="A323" t="str">
            <v>001.08.00160</v>
          </cell>
          <cell r="B323" t="str">
            <v>Execução de estrutura de madeira para telhado, c/ distância entre tesouras 4.00 m, 04 águas p/ cobertura c/ chapas onduladas de c.a ou alumínio, com 15 m de vao</v>
          </cell>
          <cell r="C323" t="str">
            <v>m2</v>
          </cell>
          <cell r="D323">
            <v>26.8645</v>
          </cell>
        </row>
        <row r="324">
          <cell r="A324" t="str">
            <v>001.08.00180</v>
          </cell>
          <cell r="B324" t="str">
            <v>Execução de estrutura de madeira para telhado, c/ distância entre tesouras 4.00 m, 04 águas p/ cobertura c/ chapas onduladas de c.a ou alumínio, com 20 m de vao</v>
          </cell>
          <cell r="C324" t="str">
            <v>m2</v>
          </cell>
          <cell r="D324">
            <v>35.208199999999998</v>
          </cell>
        </row>
        <row r="325">
          <cell r="A325" t="str">
            <v>001.08.00200</v>
          </cell>
          <cell r="B325" t="str">
            <v>Estrutura de Madeira  comum para telhado, constituído de tesouras (6x12 e 6x16 cm), terças (6x12 e 6x16 cm), caibros(5 x 6cm), ripas (1 x 5 cm) e contraventamentos p/ cobertura com telha de barro ou cerâmica de 3 a 7 m de vão</v>
          </cell>
          <cell r="C325" t="str">
            <v>m2</v>
          </cell>
          <cell r="D325">
            <v>27.703399999999998</v>
          </cell>
        </row>
        <row r="326">
          <cell r="A326" t="str">
            <v>001.08.00205</v>
          </cell>
          <cell r="B326" t="str">
            <v>Estrutura de Madeira comum para telhado, constituído de tesouras (6x12 e 6x16 cm), terças (6x12 e 6x16 cm), caibros(5 x 6cm), ripas (1 x 5 cm) e contraventamentos p/ cobertura com telha de barro ou cerâmica de 7 a 10 m de vão</v>
          </cell>
          <cell r="C326" t="str">
            <v>m2</v>
          </cell>
          <cell r="D326">
            <v>31.499500000000001</v>
          </cell>
        </row>
        <row r="327">
          <cell r="A327" t="str">
            <v>001.08.00210</v>
          </cell>
          <cell r="B327" t="str">
            <v>Estrutura de Madeira comum para telhado, constituído de tesouras (6x12 e 6x16 cm), terças (6x12 e 6x16 cm), caibros(5 x 6cm), ripas (1 x 5 cm) e contraventamentos p/ cobertura com telha de barro ou cerâmica de 10 a 13 m de vão</v>
          </cell>
          <cell r="C327" t="str">
            <v>m2</v>
          </cell>
          <cell r="D327">
            <v>35.7776</v>
          </cell>
        </row>
        <row r="328">
          <cell r="A328" t="str">
            <v>001.08.00240</v>
          </cell>
          <cell r="B328" t="str">
            <v>Estrutura de madeira para  telhas canalete 90 ou 43</v>
          </cell>
          <cell r="C328" t="str">
            <v>m2</v>
          </cell>
          <cell r="D328">
            <v>7.5975000000000001</v>
          </cell>
        </row>
        <row r="329">
          <cell r="A329" t="str">
            <v>001.08.00260</v>
          </cell>
          <cell r="B329" t="str">
            <v>Execução de estrutura de madeira para casa popular em telha ceramica</v>
          </cell>
          <cell r="C329" t="str">
            <v>m2</v>
          </cell>
          <cell r="D329">
            <v>15.370100000000001</v>
          </cell>
        </row>
        <row r="330">
          <cell r="A330" t="str">
            <v>001.08.00270</v>
          </cell>
          <cell r="B330" t="str">
            <v>Execução de Cobertura com telha cerâmica tipo ""plan"", inclinação 35%</v>
          </cell>
          <cell r="C330" t="str">
            <v>m2</v>
          </cell>
          <cell r="D330">
            <v>20.971499999999999</v>
          </cell>
        </row>
        <row r="331">
          <cell r="A331" t="str">
            <v>001.08.00275</v>
          </cell>
          <cell r="B331" t="str">
            <v>Execução de Cobertura com telha ceramica tipo portuguesa, inclinação 35%</v>
          </cell>
          <cell r="C331" t="str">
            <v>m2</v>
          </cell>
          <cell r="D331">
            <v>16.964300000000001</v>
          </cell>
        </row>
        <row r="332">
          <cell r="A332" t="str">
            <v>001.08.00280</v>
          </cell>
          <cell r="B332" t="str">
            <v>Execução de Cobertura com telha cerâmica tipo colonial, inclinação 35%</v>
          </cell>
          <cell r="C332" t="str">
            <v>m2</v>
          </cell>
          <cell r="D332">
            <v>26.0471</v>
          </cell>
        </row>
        <row r="333">
          <cell r="A333" t="str">
            <v>001.08.00285</v>
          </cell>
          <cell r="B333" t="str">
            <v>Execução de Cobertura com telha cerâmica tipo romana inclinação 35%</v>
          </cell>
          <cell r="C333" t="str">
            <v>m2</v>
          </cell>
          <cell r="D333">
            <v>16.5443</v>
          </cell>
        </row>
        <row r="334">
          <cell r="A334" t="str">
            <v>001.08.00290</v>
          </cell>
          <cell r="B334" t="str">
            <v>Execução de Cobertura com telha cerâmica tipo tipo francesa, inclinação 35%</v>
          </cell>
          <cell r="C334" t="str">
            <v>m2</v>
          </cell>
          <cell r="D334">
            <v>16.908300000000001</v>
          </cell>
        </row>
        <row r="335">
          <cell r="A335" t="str">
            <v>001.08.00300</v>
          </cell>
          <cell r="B335" t="str">
            <v>Fornecimento de Instalação de Cobertura com chapas onduladas de cimento amianto altura 24 mm, largura útil 450 mm, largura nominal  500 mm, de 4 mm de espessura, inclinação 27%</v>
          </cell>
          <cell r="C335" t="str">
            <v>m2</v>
          </cell>
          <cell r="D335">
            <v>5.5359999999999996</v>
          </cell>
        </row>
        <row r="336">
          <cell r="A336" t="str">
            <v>001.08.00305</v>
          </cell>
          <cell r="B336" t="str">
            <v>Fornecimento e Instalação de Cobertura com chapas onduladas de cimento amianto, altura 125 mm, largura útil 1.020 mm e largura nominal 1.064 mm, de 5 mm de espessura, inclinação 27%</v>
          </cell>
          <cell r="C336" t="str">
            <v>m2</v>
          </cell>
          <cell r="D336">
            <v>15.379</v>
          </cell>
        </row>
        <row r="337">
          <cell r="A337" t="str">
            <v>001.08.00310</v>
          </cell>
          <cell r="B337" t="str">
            <v>Fornecimento e Instalação de Cobertura com chapas onduladas de cimento amianto, altura 125 mm, largura útil 1.020 mm e largura nominal 1.064 mm, de 6 mm de espessura, inclinação 27%</v>
          </cell>
          <cell r="C337" t="str">
            <v>m2</v>
          </cell>
          <cell r="D337">
            <v>18.0379</v>
          </cell>
        </row>
        <row r="338">
          <cell r="A338" t="str">
            <v>001.08.00315</v>
          </cell>
          <cell r="B338" t="str">
            <v>Fornecimento e Instalação de Cobertura de cimento amianto, perfil trapezoidal,altura 181 mm, largura útil 490 mm, largura nominal 521 mm, de 8 mm de espessura, inclinação 3%</v>
          </cell>
          <cell r="C338" t="str">
            <v>m2</v>
          </cell>
          <cell r="D338">
            <v>22.775600000000001</v>
          </cell>
        </row>
        <row r="339">
          <cell r="A339" t="str">
            <v>001.08.00320</v>
          </cell>
          <cell r="B339" t="str">
            <v>Fornecimento e Instalação de Cobertura com telhas onduladas de poliester c/reforço de fibra de vidro</v>
          </cell>
          <cell r="C339" t="str">
            <v>m2</v>
          </cell>
          <cell r="D339">
            <v>29.275400000000001</v>
          </cell>
        </row>
        <row r="340">
          <cell r="A340" t="str">
            <v>001.08.00325</v>
          </cell>
          <cell r="B340" t="str">
            <v>Fornecimento e Instalação de Cobertura com telha de aço galvanizado zincado trapezoidal, trapézio alto ou baixo, com 0.43mm de espessura, incl.10%, fixada com hastes de ferro galvanizado tipo gancho, arruela de borracha e parafuso</v>
          </cell>
          <cell r="C340" t="str">
            <v>m2</v>
          </cell>
          <cell r="D340">
            <v>30.491099999999999</v>
          </cell>
        </row>
        <row r="341">
          <cell r="A341" t="str">
            <v>001.08.00330</v>
          </cell>
          <cell r="B341" t="str">
            <v>Fornecimento e Instalação de Cobertura com telha trapezoidal de aço pré-pintada eletrostaticamente em uma face, e=0,43 mm, inclinação 10%, fixada com hastes de ferro galvanizado tipo gancho, arruela de borracha e parafuso</v>
          </cell>
          <cell r="C341" t="str">
            <v>m2</v>
          </cell>
          <cell r="D341">
            <v>35.6661</v>
          </cell>
        </row>
        <row r="342">
          <cell r="A342" t="str">
            <v>001.08.00335</v>
          </cell>
          <cell r="B342" t="str">
            <v>Fornecimento e Instalação de Cobertura com telha trapezoidal de aço pré-pintada eletrostaticamente em duas faces, e=0,43 mm, inclinação 10%, fixada com hastes de ferro galvanizado tipo gancho, arruela de borracha e parafuso</v>
          </cell>
          <cell r="C342" t="str">
            <v>m2</v>
          </cell>
          <cell r="D342">
            <v>42.106099999999998</v>
          </cell>
        </row>
        <row r="343">
          <cell r="A343" t="str">
            <v>001.08.00401</v>
          </cell>
          <cell r="B343" t="str">
            <v>Execução de Cumeeira para telha de barro tipo francesa</v>
          </cell>
          <cell r="C343" t="str">
            <v>ML</v>
          </cell>
          <cell r="D343">
            <v>9.5657999999999994</v>
          </cell>
        </row>
        <row r="344">
          <cell r="A344" t="str">
            <v>001.08.00421</v>
          </cell>
          <cell r="B344" t="str">
            <v>Execução de Cumeeira para telha de barro tipo paulista ou colonial</v>
          </cell>
          <cell r="C344" t="str">
            <v>ML</v>
          </cell>
          <cell r="D344">
            <v>9.5657999999999994</v>
          </cell>
        </row>
        <row r="345">
          <cell r="A345" t="str">
            <v>001.08.00441</v>
          </cell>
          <cell r="B345" t="str">
            <v>Execução de Cumeeira para telha tipo romana</v>
          </cell>
          <cell r="C345" t="str">
            <v>ML</v>
          </cell>
          <cell r="D345">
            <v>8.9657999999999998</v>
          </cell>
        </row>
        <row r="346">
          <cell r="A346" t="str">
            <v>001.08.00561</v>
          </cell>
          <cell r="B346" t="str">
            <v>Fornecimento e Instalação de Cumeeira de cimento amianto normal p/telhas onduladas</v>
          </cell>
          <cell r="C346" t="str">
            <v>ML</v>
          </cell>
          <cell r="D346">
            <v>27.003799999999998</v>
          </cell>
        </row>
        <row r="347">
          <cell r="A347" t="str">
            <v>001.08.00581</v>
          </cell>
          <cell r="B347" t="str">
            <v>Fornecimento e Instalação de Cumeeira de cimento amianto universal p/telhas onduladas</v>
          </cell>
          <cell r="C347" t="str">
            <v>ML</v>
          </cell>
          <cell r="D347">
            <v>31.194800000000001</v>
          </cell>
        </row>
        <row r="348">
          <cell r="A348" t="str">
            <v>001.08.00601</v>
          </cell>
          <cell r="B348" t="str">
            <v>Fornecimento e Instalação de Cumeeira de cimento amianto para canalete 90</v>
          </cell>
          <cell r="C348" t="str">
            <v>ML</v>
          </cell>
          <cell r="D348">
            <v>30.819400000000002</v>
          </cell>
        </row>
        <row r="349">
          <cell r="A349" t="str">
            <v>001.08.00621</v>
          </cell>
          <cell r="B349" t="str">
            <v>Fornecimento e Instalação de Cumeeira de cimento amianto p/canalete 49</v>
          </cell>
          <cell r="C349" t="str">
            <v>ML</v>
          </cell>
          <cell r="D349">
            <v>30.819400000000002</v>
          </cell>
        </row>
        <row r="350">
          <cell r="A350" t="str">
            <v>001.08.00641</v>
          </cell>
          <cell r="B350" t="str">
            <v>Fornecimento e Instalação de Cumeeira de cimento amianto p/ telha vogatex</v>
          </cell>
          <cell r="C350" t="str">
            <v>ML</v>
          </cell>
          <cell r="D350">
            <v>7.2525000000000004</v>
          </cell>
        </row>
        <row r="351">
          <cell r="A351" t="str">
            <v>001.08.00661</v>
          </cell>
          <cell r="B351" t="str">
            <v>Fornecimento e Instalação de Tampão de cimento aminato para canalete 90 (723x215) mm</v>
          </cell>
          <cell r="C351" t="str">
            <v>UN</v>
          </cell>
          <cell r="D351">
            <v>20.029399999999999</v>
          </cell>
        </row>
        <row r="352">
          <cell r="A352" t="str">
            <v>001.08.00681</v>
          </cell>
          <cell r="B352" t="str">
            <v>Fornecimento e Instalação de Tampão de cimento amianto para cobertura c/canalete 49</v>
          </cell>
          <cell r="C352" t="str">
            <v>M2</v>
          </cell>
          <cell r="D352">
            <v>35.700200000000002</v>
          </cell>
        </row>
        <row r="353">
          <cell r="A353" t="str">
            <v>001.08.00701</v>
          </cell>
          <cell r="B353" t="str">
            <v>Fornecimento e Instalação de Tampão de cimento amianto para cobertura c/canalete 90</v>
          </cell>
          <cell r="C353" t="str">
            <v>M2</v>
          </cell>
          <cell r="D353">
            <v>51.2102</v>
          </cell>
        </row>
        <row r="354">
          <cell r="A354" t="str">
            <v>001.08.00800</v>
          </cell>
          <cell r="B354" t="str">
            <v>Fornecimento e Instalação de calha ou rufo na chapa n.26 com desenvolvimento de 25.00 cm</v>
          </cell>
          <cell r="C354" t="str">
            <v>ML</v>
          </cell>
          <cell r="D354">
            <v>12.5</v>
          </cell>
        </row>
        <row r="355">
          <cell r="A355" t="str">
            <v>001.08.00805</v>
          </cell>
          <cell r="B355" t="str">
            <v>Fornecimento e Instalação de calha ou rufo na chapa n.26 com desenvolvimento de 40.00 cm</v>
          </cell>
          <cell r="C355" t="str">
            <v>ML</v>
          </cell>
          <cell r="D355">
            <v>20</v>
          </cell>
        </row>
        <row r="356">
          <cell r="A356" t="str">
            <v>001.08.00810</v>
          </cell>
          <cell r="B356" t="str">
            <v>Fornecimento e Instalação de calha ou rufo na chapa n.24 com desenvolvimento de 25.00 cm</v>
          </cell>
          <cell r="C356" t="str">
            <v>ML</v>
          </cell>
          <cell r="D356">
            <v>13.75</v>
          </cell>
        </row>
        <row r="357">
          <cell r="A357" t="str">
            <v>001.08.00815</v>
          </cell>
          <cell r="B357" t="str">
            <v>Fornecimento e Instalação de calha ou rufo na chapa n.24 com desenvolvimento de 30.00 cm</v>
          </cell>
          <cell r="C357" t="str">
            <v>ML</v>
          </cell>
          <cell r="D357">
            <v>16.5</v>
          </cell>
        </row>
        <row r="358">
          <cell r="A358" t="str">
            <v>001.08.00820</v>
          </cell>
          <cell r="B358" t="str">
            <v>Fornecimento e Instalação de calha ou rufo na chapa n.24 com desenvolvimento de 50.00 cm</v>
          </cell>
          <cell r="C358" t="str">
            <v>ML</v>
          </cell>
          <cell r="D358">
            <v>27.5</v>
          </cell>
        </row>
        <row r="359">
          <cell r="A359" t="str">
            <v>001.08.00825</v>
          </cell>
          <cell r="B359" t="str">
            <v>Fornecimento e Instalação de calha ou rufo na chapa n.24 com desenvolvimento de 120.00 cm</v>
          </cell>
          <cell r="C359" t="str">
            <v>ML</v>
          </cell>
          <cell r="D359">
            <v>66</v>
          </cell>
        </row>
        <row r="360">
          <cell r="A360" t="str">
            <v>001.08.00830</v>
          </cell>
          <cell r="B360" t="str">
            <v>Fornecimento e Instalação de condutor na chapa n.26</v>
          </cell>
          <cell r="C360" t="str">
            <v>ML</v>
          </cell>
          <cell r="D360">
            <v>20</v>
          </cell>
        </row>
        <row r="361">
          <cell r="A361" t="str">
            <v>001.08.00835</v>
          </cell>
          <cell r="B361" t="str">
            <v>Fornecimento e Instalação de condutor na chapa n.24</v>
          </cell>
          <cell r="C361" t="str">
            <v>ML</v>
          </cell>
          <cell r="D361">
            <v>22</v>
          </cell>
        </row>
        <row r="362">
          <cell r="A362" t="str">
            <v>001.08.01181</v>
          </cell>
          <cell r="B362" t="str">
            <v>Fornecimento e Instalação de Cumeeira lisa de aluminio pré-pintada - perkron</v>
          </cell>
          <cell r="C362" t="str">
            <v>ML</v>
          </cell>
          <cell r="D362">
            <v>20.704000000000001</v>
          </cell>
        </row>
        <row r="363">
          <cell r="A363" t="str">
            <v>001.08.01261</v>
          </cell>
          <cell r="B363" t="str">
            <v>Fornecimento e Instalação de Tubo de pvc para águas pluviais inclusive braçadeira para fixação 100 mm</v>
          </cell>
          <cell r="C363" t="str">
            <v>ML</v>
          </cell>
          <cell r="D363">
            <v>12.404400000000001</v>
          </cell>
        </row>
        <row r="364">
          <cell r="A364" t="str">
            <v>001.08.01281</v>
          </cell>
          <cell r="B364" t="str">
            <v>Fornecimento e Instalação de Curva de pvc 90º diâm.100 mm</v>
          </cell>
          <cell r="C364" t="str">
            <v>un</v>
          </cell>
          <cell r="D364">
            <v>13.850899999999999</v>
          </cell>
        </row>
        <row r="365">
          <cell r="A365" t="str">
            <v>001.08.01301</v>
          </cell>
          <cell r="B365" t="str">
            <v>Fornecimento e Instalação de Ralo seco vertical em ferro fundido diâm.100 mm</v>
          </cell>
          <cell r="C365" t="str">
            <v>UN</v>
          </cell>
          <cell r="D365">
            <v>12.534800000000001</v>
          </cell>
        </row>
        <row r="366">
          <cell r="A366" t="str">
            <v>001.08.01361</v>
          </cell>
          <cell r="B366" t="str">
            <v>Fornecimento e instalação de Acabamento de beiral com tabua trabalhada, tratada e envernizada 1"""" x 10""""</v>
          </cell>
          <cell r="C366" t="str">
            <v>ML</v>
          </cell>
          <cell r="D366">
            <v>10.306100000000001</v>
          </cell>
        </row>
        <row r="367">
          <cell r="A367" t="str">
            <v>001.08.01381</v>
          </cell>
          <cell r="B367" t="str">
            <v>Execução de Reparo de cobertura -  emboçamento da última fiada de telhas cerâmicas, empregando argamassa mista de cimento, cal e areia no traço 1:2:8</v>
          </cell>
          <cell r="C367" t="str">
            <v>ML</v>
          </cell>
          <cell r="D367">
            <v>3.4887000000000001</v>
          </cell>
        </row>
        <row r="368">
          <cell r="A368" t="str">
            <v>001.08.01401</v>
          </cell>
          <cell r="B368" t="str">
            <v>Execução de Reparo de cobertura -  revisão de cobertura de telhas cerâmicas com tomada de  goteiras</v>
          </cell>
          <cell r="C368" t="str">
            <v>M2</v>
          </cell>
          <cell r="D368">
            <v>0.46110000000000001</v>
          </cell>
        </row>
        <row r="369">
          <cell r="A369" t="str">
            <v>001.08.01440</v>
          </cell>
          <cell r="B369" t="str">
            <v>Execução de Reparo de cobertura - substituição de ripa de peróba</v>
          </cell>
          <cell r="C369" t="str">
            <v>m2</v>
          </cell>
          <cell r="D369">
            <v>2.6128</v>
          </cell>
        </row>
        <row r="370">
          <cell r="A370" t="str">
            <v>001.08.01441</v>
          </cell>
          <cell r="B370" t="str">
            <v>Execução de Reparo de cobertura - substituição de caibros de peróba</v>
          </cell>
          <cell r="C370" t="str">
            <v>ML</v>
          </cell>
          <cell r="D370">
            <v>3.2985000000000002</v>
          </cell>
        </row>
        <row r="371">
          <cell r="A371" t="str">
            <v>001.08.01461</v>
          </cell>
          <cell r="B371" t="str">
            <v>Execução de Reparo de cobertura - substituição de vigas de peróba 6x12 cm</v>
          </cell>
          <cell r="C371" t="str">
            <v>ML</v>
          </cell>
          <cell r="D371">
            <v>9.8161000000000005</v>
          </cell>
        </row>
        <row r="372">
          <cell r="A372" t="str">
            <v>001.08.01481</v>
          </cell>
          <cell r="B372" t="str">
            <v>Execução de Reparo de cobertura - substituição de vigas de peróba 6x16 cm</v>
          </cell>
          <cell r="C372" t="str">
            <v>ML</v>
          </cell>
          <cell r="D372">
            <v>10.3172</v>
          </cell>
        </row>
        <row r="373">
          <cell r="A373" t="str">
            <v>001.08.01501</v>
          </cell>
          <cell r="B373" t="str">
            <v>Execução de Reparo de cobertura - substituição de telha cerâmica tipo francesa</v>
          </cell>
          <cell r="C373" t="str">
            <v>UN</v>
          </cell>
          <cell r="D373">
            <v>0.96889999999999998</v>
          </cell>
        </row>
        <row r="374">
          <cell r="A374" t="str">
            <v>001.08.01521</v>
          </cell>
          <cell r="B374" t="str">
            <v>Execução de Reparo de cobertura - substituição de telha cerâmica tipo colonial</v>
          </cell>
          <cell r="C374" t="str">
            <v>UN</v>
          </cell>
          <cell r="D374">
            <v>0.89890000000000003</v>
          </cell>
        </row>
        <row r="375">
          <cell r="A375" t="str">
            <v>001.08.01541</v>
          </cell>
          <cell r="B375" t="str">
            <v>Execução de Reparo de cobertura - substituição de telha cerâmica tipo plan</v>
          </cell>
          <cell r="C375" t="str">
            <v>UN</v>
          </cell>
          <cell r="D375">
            <v>0.76890000000000003</v>
          </cell>
        </row>
        <row r="376">
          <cell r="A376" t="str">
            <v>001.09</v>
          </cell>
          <cell r="B376" t="str">
            <v>ESQUADRIAS</v>
          </cell>
          <cell r="D376">
            <v>17702.920600000001</v>
          </cell>
        </row>
        <row r="377">
          <cell r="A377" t="str">
            <v>001.09.00020</v>
          </cell>
          <cell r="B377" t="str">
            <v>Fornecimento e Instalação de Porta metálica de abrir em chapa dobrada n 18</v>
          </cell>
          <cell r="C377" t="str">
            <v>M2</v>
          </cell>
          <cell r="D377">
            <v>248.29320000000001</v>
          </cell>
        </row>
        <row r="378">
          <cell r="A378" t="str">
            <v>001.09.00040</v>
          </cell>
          <cell r="B378" t="str">
            <v>Fornecimento e Instalação de Porta metálica de abrir em metalón</v>
          </cell>
          <cell r="C378" t="str">
            <v>M2</v>
          </cell>
          <cell r="D378">
            <v>148.44319999999999</v>
          </cell>
        </row>
        <row r="379">
          <cell r="A379" t="str">
            <v>001.09.00060</v>
          </cell>
          <cell r="B379" t="str">
            <v>Fornecimento e Instalação de Porta metálica de abrir em perfil metálico (cantoneiras e tees)</v>
          </cell>
          <cell r="C379" t="str">
            <v>M2</v>
          </cell>
          <cell r="D379">
            <v>161.44319999999999</v>
          </cell>
        </row>
        <row r="380">
          <cell r="A380" t="str">
            <v>001.09.00080</v>
          </cell>
          <cell r="B380" t="str">
            <v>Fornecimento e Instalação de Porta metálica de correr em chapa dobrada n 18</v>
          </cell>
          <cell r="C380" t="str">
            <v>M2</v>
          </cell>
          <cell r="D380">
            <v>161.44319999999999</v>
          </cell>
        </row>
        <row r="381">
          <cell r="A381" t="str">
            <v>001.09.00100</v>
          </cell>
          <cell r="B381" t="str">
            <v>Fornecimento e instalação de Porta metálica de correr em metalón</v>
          </cell>
          <cell r="C381" t="str">
            <v>M2</v>
          </cell>
          <cell r="D381">
            <v>183.44319999999999</v>
          </cell>
        </row>
        <row r="382">
          <cell r="A382" t="str">
            <v>001.09.00120</v>
          </cell>
          <cell r="B382" t="str">
            <v>Fornecimento e Instalação de Porta metálica de correr em perfil metálico (cantoneiras e tees)</v>
          </cell>
          <cell r="C382" t="str">
            <v>M2</v>
          </cell>
          <cell r="D382">
            <v>168.44319999999999</v>
          </cell>
        </row>
        <row r="383">
          <cell r="A383" t="str">
            <v>001.09.00140</v>
          </cell>
          <cell r="B383" t="str">
            <v>Fornecimento e Instalaçao de Porta metálica de de abrir em metalón com janela acoplada</v>
          </cell>
          <cell r="C383" t="str">
            <v>M2</v>
          </cell>
          <cell r="D383">
            <v>100.9432</v>
          </cell>
        </row>
        <row r="384">
          <cell r="A384" t="str">
            <v>001.09.00160</v>
          </cell>
          <cell r="B384" t="str">
            <v>Fornecimento e Instalação de Porta metálica de ( 2,00 x 2,60 ) m - 2 fls de abrir c/ vidro</v>
          </cell>
          <cell r="C384" t="str">
            <v>UN</v>
          </cell>
          <cell r="D384">
            <v>768.81600000000003</v>
          </cell>
        </row>
        <row r="385">
          <cell r="A385" t="str">
            <v>001.09.00180</v>
          </cell>
          <cell r="B385" t="str">
            <v>Porta metálica de enrolar em chapa de aço ondulada</v>
          </cell>
          <cell r="C385" t="str">
            <v>M2</v>
          </cell>
          <cell r="D385">
            <v>88.012</v>
          </cell>
        </row>
        <row r="386">
          <cell r="A386" t="str">
            <v>001.09.00200</v>
          </cell>
          <cell r="B386" t="str">
            <v>Janela metálica basculante em chapa dobrada n 18</v>
          </cell>
          <cell r="C386" t="str">
            <v>M2</v>
          </cell>
          <cell r="D386">
            <v>229.2216</v>
          </cell>
        </row>
        <row r="387">
          <cell r="A387" t="str">
            <v>001.09.00220</v>
          </cell>
          <cell r="B387" t="str">
            <v>Janela metálica basculante em metalón</v>
          </cell>
          <cell r="C387" t="str">
            <v>M2</v>
          </cell>
          <cell r="D387">
            <v>166.16159999999999</v>
          </cell>
        </row>
        <row r="388">
          <cell r="A388" t="str">
            <v>001.09.00240</v>
          </cell>
          <cell r="B388" t="str">
            <v>Janela metálica basculante em perfil metálico (cantoneiras e tees)</v>
          </cell>
          <cell r="C388" t="str">
            <v>M2</v>
          </cell>
          <cell r="D388">
            <v>166.16159999999999</v>
          </cell>
        </row>
        <row r="389">
          <cell r="A389" t="str">
            <v>001.09.00260</v>
          </cell>
          <cell r="B389" t="str">
            <v>Janela metálica de correr em chapa de aço  dobrada n 18</v>
          </cell>
          <cell r="C389" t="str">
            <v>M2</v>
          </cell>
          <cell r="D389">
            <v>194.2216</v>
          </cell>
        </row>
        <row r="390">
          <cell r="A390" t="str">
            <v>001.09.00280</v>
          </cell>
          <cell r="B390" t="str">
            <v>Janela metálica de correr em metalón</v>
          </cell>
          <cell r="C390" t="str">
            <v>M2</v>
          </cell>
          <cell r="D390">
            <v>156.9881</v>
          </cell>
        </row>
        <row r="391">
          <cell r="A391" t="str">
            <v>001.09.00300</v>
          </cell>
          <cell r="B391" t="str">
            <v>Janela metálica de correr em perfis metálicos (cantoneiras e tees)</v>
          </cell>
          <cell r="C391" t="str">
            <v>M2</v>
          </cell>
          <cell r="D391">
            <v>164.2216</v>
          </cell>
        </row>
        <row r="392">
          <cell r="A392" t="str">
            <v>001.09.00320</v>
          </cell>
          <cell r="B392" t="str">
            <v>Janela metálica maximar em chapa dobrada n 18</v>
          </cell>
          <cell r="C392" t="str">
            <v>M2</v>
          </cell>
          <cell r="D392">
            <v>171.9881</v>
          </cell>
        </row>
        <row r="393">
          <cell r="A393" t="str">
            <v>001.09.00340</v>
          </cell>
          <cell r="B393" t="str">
            <v>Janela metálica maximar em metalón</v>
          </cell>
          <cell r="C393" t="str">
            <v>M2</v>
          </cell>
          <cell r="D393">
            <v>171.9881</v>
          </cell>
        </row>
        <row r="394">
          <cell r="A394" t="str">
            <v>001.09.00360</v>
          </cell>
          <cell r="B394" t="str">
            <v>Janela metálica maximar em perfis metálicos (cantoneiras e tees)</v>
          </cell>
          <cell r="C394" t="str">
            <v>M2</v>
          </cell>
          <cell r="D394">
            <v>180.9881</v>
          </cell>
        </row>
        <row r="395">
          <cell r="A395" t="str">
            <v>001.09.00380</v>
          </cell>
          <cell r="B395" t="str">
            <v>Janela metálica veneziana em metalon</v>
          </cell>
          <cell r="C395" t="str">
            <v>M2</v>
          </cell>
          <cell r="D395">
            <v>141.9881</v>
          </cell>
        </row>
        <row r="396">
          <cell r="A396" t="str">
            <v>001.09.00400</v>
          </cell>
          <cell r="B396" t="str">
            <v>Janela metálica fixa para vidro em chapa dobrada</v>
          </cell>
          <cell r="C396" t="str">
            <v>M2</v>
          </cell>
          <cell r="D396">
            <v>196.9881</v>
          </cell>
        </row>
        <row r="397">
          <cell r="A397" t="str">
            <v>001.09.00440</v>
          </cell>
          <cell r="B397" t="str">
            <v>Janela metálica tipo grade de ferro de 1/2 pol. espaçados a cada 15 cm incl. tela de arame sobreposta, j3-120x50 cm</v>
          </cell>
          <cell r="C397" t="str">
            <v>UN</v>
          </cell>
          <cell r="D397">
            <v>253.99090000000001</v>
          </cell>
        </row>
        <row r="398">
          <cell r="A398" t="str">
            <v>001.09.00460</v>
          </cell>
          <cell r="B398" t="str">
            <v>Janela metálica de chapa dobrada n.18 tipo grade fixa inclusive ferragens e tela mosquiteiro</v>
          </cell>
          <cell r="C398" t="str">
            <v>M2</v>
          </cell>
          <cell r="D398">
            <v>141.7216</v>
          </cell>
        </row>
        <row r="399">
          <cell r="A399" t="str">
            <v>001.09.00480</v>
          </cell>
          <cell r="B399" t="str">
            <v>Janela metálica de correr em metalón com tela</v>
          </cell>
          <cell r="C399" t="str">
            <v>M2</v>
          </cell>
          <cell r="D399">
            <v>158.83240000000001</v>
          </cell>
        </row>
        <row r="400">
          <cell r="A400" t="str">
            <v>001.09.00500</v>
          </cell>
          <cell r="B400" t="str">
            <v>Portão metálico tipo grade em ferro de 1/2 pol espaçados a cada 15 cm conf. modelo, p5-90x210 cm</v>
          </cell>
          <cell r="C400" t="str">
            <v>UN</v>
          </cell>
          <cell r="D400">
            <v>327.63900000000001</v>
          </cell>
        </row>
        <row r="401">
          <cell r="A401" t="str">
            <v>001.09.00510</v>
          </cell>
          <cell r="B401" t="str">
            <v>Portão de Correr em Chapa Corrugada N.18, Conf. Det. SINFRA N.06</v>
          </cell>
          <cell r="C401" t="str">
            <v>m2</v>
          </cell>
          <cell r="D401">
            <v>210.41220000000001</v>
          </cell>
        </row>
        <row r="402">
          <cell r="A402" t="str">
            <v>001.09.00520</v>
          </cell>
          <cell r="B402" t="str">
            <v>Gradil  de ferro metalón 20x20 mm</v>
          </cell>
          <cell r="C402" t="str">
            <v>M2</v>
          </cell>
          <cell r="D402">
            <v>78.488200000000006</v>
          </cell>
        </row>
        <row r="403">
          <cell r="A403" t="str">
            <v>001.09.00530</v>
          </cell>
          <cell r="B403" t="str">
            <v>Fornecimento e Instalação de Gradil em Módulos Fixos, conf. det. SINFRA/ FEMA - Entrada do Parque Mãe Bonifácia</v>
          </cell>
          <cell r="C403" t="str">
            <v>ml</v>
          </cell>
          <cell r="D403">
            <v>233.9051</v>
          </cell>
        </row>
        <row r="404">
          <cell r="A404" t="str">
            <v>001.09.00540</v>
          </cell>
          <cell r="B404" t="str">
            <v>Portão de ferro metalon  30x20mm</v>
          </cell>
          <cell r="C404" t="str">
            <v>M2</v>
          </cell>
          <cell r="D404">
            <v>54.642400000000002</v>
          </cell>
        </row>
        <row r="405">
          <cell r="A405" t="str">
            <v>001.09.00560</v>
          </cell>
          <cell r="B405" t="str">
            <v>Grades de proteção - chapa 2 x 1 cm</v>
          </cell>
          <cell r="C405" t="str">
            <v>M2</v>
          </cell>
          <cell r="D405">
            <v>69.721599999999995</v>
          </cell>
        </row>
        <row r="406">
          <cell r="A406" t="str">
            <v>001.09.00580</v>
          </cell>
          <cell r="B406" t="str">
            <v>Portão metálico em chapa dobrada com fechamento em chapa lisa, inclusive ferragens</v>
          </cell>
          <cell r="C406" t="str">
            <v>M2</v>
          </cell>
          <cell r="D406">
            <v>88.421599999999998</v>
          </cell>
        </row>
        <row r="407">
          <cell r="A407" t="str">
            <v>001.09.00600</v>
          </cell>
          <cell r="B407" t="str">
            <v>Corrimão metálico de ferro ( 3 x 2 cm ) h=0,80m</v>
          </cell>
          <cell r="C407" t="str">
            <v>ML</v>
          </cell>
          <cell r="D407">
            <v>59.221600000000002</v>
          </cell>
        </row>
        <row r="408">
          <cell r="A408" t="str">
            <v>001.09.00620</v>
          </cell>
          <cell r="B408" t="str">
            <v>Portão metálico em chapa lisa vincada c/ requadro em perfil de ferro simples, inclusive ferragens e fechadura</v>
          </cell>
          <cell r="C408" t="str">
            <v>M2</v>
          </cell>
          <cell r="D408">
            <v>103.83240000000001</v>
          </cell>
        </row>
        <row r="409">
          <cell r="A409" t="str">
            <v>001.09.00640</v>
          </cell>
          <cell r="B409" t="str">
            <v>Alçapão metálico em chapa galvanizada</v>
          </cell>
          <cell r="C409" t="str">
            <v>M2</v>
          </cell>
          <cell r="D409">
            <v>248.29320000000001</v>
          </cell>
        </row>
        <row r="410">
          <cell r="A410" t="str">
            <v>001.09.00660</v>
          </cell>
          <cell r="B410" t="str">
            <v>Fornecimento e Instalação de Batente ou guarnição metálica para vão de ( 0,80 x 2,10 ) m</v>
          </cell>
          <cell r="C410" t="str">
            <v>UN</v>
          </cell>
          <cell r="D410">
            <v>61.488100000000003</v>
          </cell>
        </row>
        <row r="411">
          <cell r="A411" t="str">
            <v>001.09.00680</v>
          </cell>
          <cell r="B411" t="str">
            <v>Fornecimento e Instalação de Batente ou guarnição metálica para vão de ( 1,20 x 2,10 ) m</v>
          </cell>
          <cell r="C411" t="str">
            <v>UN</v>
          </cell>
          <cell r="D411">
            <v>66.370199999999997</v>
          </cell>
        </row>
        <row r="412">
          <cell r="A412" t="str">
            <v>001.09.00700</v>
          </cell>
          <cell r="B412" t="str">
            <v>Fornecimento e Instalação de Batente ou guarnição metálica para vão de ( 1,50 x 2,10 ) m</v>
          </cell>
          <cell r="C412" t="str">
            <v>UN</v>
          </cell>
          <cell r="D412">
            <v>70.2624</v>
          </cell>
        </row>
        <row r="413">
          <cell r="A413" t="str">
            <v>001.09.00720</v>
          </cell>
          <cell r="B413" t="str">
            <v>Fornecimento e Instalação de Batente ou guarnição metálica para vão de ( 1,80 x 2,10 ) m</v>
          </cell>
          <cell r="C413" t="str">
            <v>UN</v>
          </cell>
          <cell r="D413">
            <v>74.154600000000002</v>
          </cell>
        </row>
        <row r="414">
          <cell r="A414" t="str">
            <v>001.09.00740</v>
          </cell>
          <cell r="B414" t="str">
            <v>Fornecimento e Instalação de Porta  de ferro em perfil metálico - 0,80x2,10m - padrão comercial</v>
          </cell>
          <cell r="C414" t="str">
            <v>UN</v>
          </cell>
          <cell r="D414">
            <v>117.1932</v>
          </cell>
        </row>
        <row r="415">
          <cell r="A415" t="str">
            <v>001.09.00760</v>
          </cell>
          <cell r="B415" t="str">
            <v>Fornecimento e Instalação de Porta  de ferro em perfis metalicos - 0,70x2,10m - padrão comercial</v>
          </cell>
          <cell r="C415" t="str">
            <v>UN</v>
          </cell>
          <cell r="D415">
            <v>117.1932</v>
          </cell>
        </row>
        <row r="416">
          <cell r="A416" t="str">
            <v>001.09.00770</v>
          </cell>
          <cell r="B416" t="str">
            <v>Fornecimento e Instalação de Porta  de ferro em perfil metálico - 0,60x2,10m - padrão comercial</v>
          </cell>
          <cell r="C416" t="str">
            <v>un</v>
          </cell>
          <cell r="D416">
            <v>132.35319999999999</v>
          </cell>
        </row>
        <row r="417">
          <cell r="A417" t="str">
            <v>001.09.00780</v>
          </cell>
          <cell r="B417" t="str">
            <v>Fornecimento e Instalação de Porta de Ferro de Correr Em Perfil Metálico Tipo Mosaico Quadriculado, 4 Folhas, Dim. 2.00 x 2.13 Req. 13 Chapa 22 - Padrão Comercial</v>
          </cell>
          <cell r="C417" t="str">
            <v>m2</v>
          </cell>
          <cell r="D417">
            <v>241.3716</v>
          </cell>
        </row>
        <row r="418">
          <cell r="A418" t="str">
            <v>001.09.00790</v>
          </cell>
          <cell r="B418" t="str">
            <v>Fornecimento e Instalação de Porta de ferro tipo veneziana - 0,80x2,10m - padrão comercial</v>
          </cell>
          <cell r="C418" t="str">
            <v>un</v>
          </cell>
          <cell r="D418">
            <v>132.35319999999999</v>
          </cell>
        </row>
        <row r="419">
          <cell r="A419" t="str">
            <v>001.09.00800</v>
          </cell>
          <cell r="B419" t="str">
            <v>Fornecimento e Instalação de Porta de ferro tipo veneziana - 0,70x2,10m - padrão comercial</v>
          </cell>
          <cell r="C419" t="str">
            <v>UN</v>
          </cell>
          <cell r="D419">
            <v>132.35319999999999</v>
          </cell>
        </row>
        <row r="420">
          <cell r="A420" t="str">
            <v>001.09.00805</v>
          </cell>
          <cell r="B420" t="str">
            <v>Fornecimento e Instalação de Porta de ferro tipo veneziana - 0,60x2,10m - padrão comercial</v>
          </cell>
          <cell r="C420" t="str">
            <v>un</v>
          </cell>
          <cell r="D420">
            <v>132.35319999999999</v>
          </cell>
        </row>
        <row r="421">
          <cell r="A421" t="str">
            <v>001.09.00820</v>
          </cell>
          <cell r="B421" t="str">
            <v>Fornecimento e Instalação de Janela de ferro em perfis metálicos - basculante com grade - padrão comercial</v>
          </cell>
          <cell r="C421" t="str">
            <v>M2</v>
          </cell>
          <cell r="D421">
            <v>229.2216</v>
          </cell>
        </row>
        <row r="422">
          <cell r="A422" t="str">
            <v>001.09.00825</v>
          </cell>
          <cell r="B422" t="str">
            <v>Fornecimento e Instalação de Janela Tipo Vitro Basculante com Grade Xadrez 0.40 x 0.40 cm, batente e = 12 cm chapa 22 - Padrão Comercial</v>
          </cell>
          <cell r="C422" t="str">
            <v>m2</v>
          </cell>
          <cell r="D422">
            <v>166.3862</v>
          </cell>
        </row>
        <row r="423">
          <cell r="A423" t="str">
            <v>001.09.00826</v>
          </cell>
          <cell r="B423" t="str">
            <v>Fornecimento e Instalação de Janela Tipo Vitro Basculante com Grade Xadrez 0.40 x 0.60 cm Batente e = 12 cm Chapa 22 - Padrão Comercial</v>
          </cell>
          <cell r="C423" t="str">
            <v>m2</v>
          </cell>
          <cell r="D423">
            <v>166.3862</v>
          </cell>
        </row>
        <row r="424">
          <cell r="A424" t="str">
            <v>001.09.00830</v>
          </cell>
          <cell r="B424" t="str">
            <v>Fornecimento e Instalação de Janela Tipo Vitro Maxim-ar 1.00 x 0.60 m c/ Grade Xadrez, Batente E = 12 cm, Chapa 22  - Padrão Comercial</v>
          </cell>
          <cell r="C424" t="str">
            <v>m2</v>
          </cell>
          <cell r="D424">
            <v>214.61619999999999</v>
          </cell>
        </row>
        <row r="425">
          <cell r="A425" t="str">
            <v>001.09.00840</v>
          </cell>
          <cell r="B425" t="str">
            <v>Fornecimento e Instalação de Janela de ferro em perfis metálicos - de correr com grade  - padrão comercial</v>
          </cell>
          <cell r="C425" t="str">
            <v>m2</v>
          </cell>
          <cell r="D425">
            <v>156.9881</v>
          </cell>
        </row>
        <row r="426">
          <cell r="A426" t="str">
            <v>001.09.00845</v>
          </cell>
          <cell r="B426" t="str">
            <v>Fornecimento e Instalação de Janela Tipo Vitro de Correr com Caixilho Fixo 1.20 x 1.00 m c/ Grade, Batente E = 12 cm, Chapa 22 4 Folhas - Padrão Comercial</v>
          </cell>
          <cell r="C426" t="str">
            <v>m2</v>
          </cell>
          <cell r="D426">
            <v>128.71619999999999</v>
          </cell>
        </row>
        <row r="427">
          <cell r="A427" t="str">
            <v>001.09.00846</v>
          </cell>
          <cell r="B427" t="str">
            <v>Fornecimento e Instalação de Janela Tipo Vitro de Correr com Caixilho Fixo 1.50 x 1.00 m c/ Grade, Batente E = 12 cm, Chapa 22 4 Folhas - Padrão Comercial</v>
          </cell>
          <cell r="C427" t="str">
            <v>m2</v>
          </cell>
          <cell r="D427">
            <v>118.58620000000001</v>
          </cell>
        </row>
        <row r="428">
          <cell r="A428" t="str">
            <v>001.09.00848</v>
          </cell>
          <cell r="B428" t="str">
            <v>Fornecimento e Instalação de Janela Tipo Vitro de Correr com Caixilho Fixo 2.00 x 1.00 m s/ Grade, Batente e= 12 cm Chapa 22, 4 Folhas - Padrão Comercial</v>
          </cell>
          <cell r="C428" t="str">
            <v>m2</v>
          </cell>
          <cell r="D428">
            <v>113.1362</v>
          </cell>
        </row>
        <row r="429">
          <cell r="A429" t="str">
            <v>001.09.00850</v>
          </cell>
          <cell r="B429" t="str">
            <v>Fornecimento e Instalação de Janela Tipo Vitro de Correr com Caixilho Fixo 1.50 x 1.20 m c/ Grade, Batente E = 12 cm, Chapa 22 4 Folhas - Padrão Comercial</v>
          </cell>
          <cell r="C429" t="str">
            <v>m2</v>
          </cell>
          <cell r="D429">
            <v>110.7362</v>
          </cell>
        </row>
        <row r="430">
          <cell r="A430" t="str">
            <v>001.09.00860</v>
          </cell>
          <cell r="B430" t="str">
            <v>Fornecimento e Instalação de Janela metálica tipo veneziana de correr com grade - padrão comercial</v>
          </cell>
          <cell r="C430" t="str">
            <v>m2</v>
          </cell>
          <cell r="D430">
            <v>156.9881</v>
          </cell>
        </row>
        <row r="431">
          <cell r="A431" t="str">
            <v>001.09.00900</v>
          </cell>
          <cell r="B431" t="str">
            <v>Fornecimento e Instalação de Porta Padrão Popular (sem defeitos), Tipo Solidor, Dimensão 60 x 210 cm, incl. Portal de Cedrinho Fixado Com Espuma de Poliuretano, Alisar de Cedrinho, Dobradiça de Ferro Zincado 31/2"" x 21/2"",</v>
          </cell>
          <cell r="C431" t="str">
            <v>CJ</v>
          </cell>
          <cell r="D431">
            <v>112.01260000000001</v>
          </cell>
        </row>
        <row r="432">
          <cell r="A432" t="str">
            <v>001.09.00920</v>
          </cell>
          <cell r="B432" t="str">
            <v>Fornecimento e Instalação de Porta Padrão Popular (sem defeitos), Tipo Solidor, Dimensão 70 x 210 cm, incl. Portal de Cedrinho Fixado Com Espuma de Poliuretano, Alisar de Cedrinho, Dobradiça de Ferro Zincado 31/2"" x 21/2"",</v>
          </cell>
          <cell r="C432" t="str">
            <v>CJ</v>
          </cell>
          <cell r="D432">
            <v>112.01260000000001</v>
          </cell>
        </row>
        <row r="433">
          <cell r="A433" t="str">
            <v>001.09.00940</v>
          </cell>
          <cell r="B433" t="str">
            <v>Fornecimento e Instalação de Porta Padrão Popular (sem defeitos), Tipo Solidor, Dimensão 80 x 210 cm, incl. Portal de Cedrinho Fixado Com Espuma de Poliuretano, Alisar de Cedrinho, Dobradiça de Ferro Zincado 31/2"" x 21/2"",</v>
          </cell>
          <cell r="C433" t="str">
            <v>CJ</v>
          </cell>
          <cell r="D433">
            <v>112.01260000000001</v>
          </cell>
        </row>
        <row r="434">
          <cell r="A434" t="str">
            <v>001.09.00960</v>
          </cell>
          <cell r="B434" t="str">
            <v>Fornecimento e Instalação de Porta Tipo Solidor, Angelim, Prensada, Semi Oca, Laminada Para Pintura, Dim. 60 x 210 cm, incl. Portal de Angelim e=3.50cm, Fixado C/ Espuma de Poliuretano, Alisar de Angelim l=6.00cm, Dobradiça de Ferro Niquel. 31/2"" x 21/</v>
          </cell>
          <cell r="C434" t="str">
            <v>CJ</v>
          </cell>
          <cell r="D434">
            <v>205.89259999999999</v>
          </cell>
        </row>
        <row r="435">
          <cell r="A435" t="str">
            <v>001.09.00980</v>
          </cell>
          <cell r="B435" t="str">
            <v>Fornecimento e Instalação de Porta Tipo Solidor, Angelim, Prensada, Semi Oca, Laminada Para Pintura, Dim. 60 x 210 cm, incl. Portal de Angelim e=3.50cm, Fixado C/ Espuma de Poliuretano, Alisar de Angelim l=6.00cm, Dobradiça de Ferro Niquel. 31/2"" x 21/</v>
          </cell>
          <cell r="C435" t="str">
            <v>CJ</v>
          </cell>
          <cell r="D435">
            <v>205.89259999999999</v>
          </cell>
        </row>
        <row r="436">
          <cell r="A436" t="str">
            <v>001.09.01000</v>
          </cell>
          <cell r="B436" t="str">
            <v>Fornecimento e Instalação de Porta Tipo Solidor, Angelim, Prensada, Semi Oca, Laminada Para Pintura, Dim. 60 x 210 cm, incl. Portal de Angelim e=3.50cm, Fixado C/ Espuma de Poliuretano, Alisar de Angelim l=6.00cm, Dobradiça de Ferro Niquel. 31/2"" x 21/</v>
          </cell>
          <cell r="C436" t="str">
            <v>CJ</v>
          </cell>
          <cell r="D436">
            <v>205.89259999999999</v>
          </cell>
        </row>
        <row r="437">
          <cell r="A437" t="str">
            <v>001.09.01010</v>
          </cell>
          <cell r="B437" t="str">
            <v>Fornecimento e Instalação de Porta Tipo Solidor, Angelim, Prensada, Semi Oca, Laminada Para Pintura, Dim. 90 x 210 cm, incl. Portal de Angelim e=3.50cm, Fixado C/ Espuma de Poliuretano, Alisar de Angelim l=6.00cm, Dobradiça de Ferro Niquel. 31/2"" x 21/</v>
          </cell>
          <cell r="C437" t="str">
            <v>CJ</v>
          </cell>
          <cell r="D437">
            <v>205.89259999999999</v>
          </cell>
        </row>
        <row r="438">
          <cell r="A438" t="str">
            <v>001.09.01020</v>
          </cell>
          <cell r="B438" t="str">
            <v>Fornecimento e Instalação de Porta Tipo Solidor, Angelim, Prensada, Encabeçada,Semi Oca, Laminada Para Envernizamento, Dim. 60 x 210 cm, incl. Portal de Angelim e=3.50cm, Fixado C/ Espuma de Poliuretano, Alisar de Angelim l=6.00cm, Dobradiça 31/2""x21/2</v>
          </cell>
          <cell r="C438" t="str">
            <v>CJ</v>
          </cell>
          <cell r="D438">
            <v>230.9126</v>
          </cell>
        </row>
        <row r="439">
          <cell r="A439" t="str">
            <v>001.09.01040</v>
          </cell>
          <cell r="B439" t="str">
            <v>Fornecimento e Instalação de Porta Tipo Solidor, Angelim, Prensada, Encabeçada,Semi Oca, Laminada Para Envernizamento, Dim. 70 x 210 cm, incl. Portal de Angelim e=3.50cm, Fixado C/ Espuma de Poliuretano, Alisar de Angelim l=6.00cm, Dobradiça 31/2""x21/2</v>
          </cell>
          <cell r="C439" t="str">
            <v>CJ</v>
          </cell>
          <cell r="D439">
            <v>230.9126</v>
          </cell>
        </row>
        <row r="440">
          <cell r="A440" t="str">
            <v>001.09.01060</v>
          </cell>
          <cell r="B440" t="str">
            <v>Fornecimento e Instalação de Porta Tipo Solidor, Angelim, Prensada, Encabeçada,Semi Oca, Laminada Para Envernizamento, Dim. 80 x 210 cm, incl. Portal de Angelim e=3.50cm, Fixado C/ Espuma de Poliuretano, Alisar de Angelim l=6.00cm, Dobradiça 31/2""x21/2</v>
          </cell>
          <cell r="C440" t="str">
            <v>CJ</v>
          </cell>
          <cell r="D440">
            <v>230.9126</v>
          </cell>
        </row>
        <row r="441">
          <cell r="A441" t="str">
            <v>001.09.01070</v>
          </cell>
          <cell r="B441" t="str">
            <v>Fornecimento e Instalação de Porta Tipo Solidor, Angelim, Prensada, Encabeçada,Semi Oca, Laminada Para Envernizamento, Dim. 90 x 210 cm, incl. Portal de Angelim e=3.50cm, Fixado C/ Espuma de Poliuretano, Alisar de Angelim l=6.00cm, Dobradiça 31/2""x21/2</v>
          </cell>
          <cell r="C441" t="str">
            <v>CJ</v>
          </cell>
          <cell r="D441">
            <v>230.9126</v>
          </cell>
        </row>
        <row r="442">
          <cell r="A442" t="str">
            <v>001.09.01080</v>
          </cell>
          <cell r="B442" t="str">
            <v>Fornecimento e Instalação de Porta Tipo Solidor,Itaúba, Prensada, Encabeçada,Semi Oca, Laminada Para Envernizamento, Dim. 60 x 210 cm, incl. Portal de Itaúba e=3.50cm, Fixado C/ Espuma de Poliuretano, Alisar de Itaúba l=6.00cm, Dobradiça de 31/2""x21/2</v>
          </cell>
          <cell r="C442" t="str">
            <v>CJ</v>
          </cell>
          <cell r="D442">
            <v>237.99260000000001</v>
          </cell>
        </row>
        <row r="443">
          <cell r="A443" t="str">
            <v>001.09.01100</v>
          </cell>
          <cell r="B443" t="str">
            <v>Fornecimento e Instalação de Porta Tipo Solidor,Itaúba, Prensada, Encabeçada,Semi Oca, Laminada Para Envernizamento, Dim. 70 x 210 cm, incl. Portal de Itaúba e=3.50cm, Fixado C/ Espuma de Poliuretano, Alisar de Itaúba l=6.00cm, Dobradiça de 31/2""x21/2"</v>
          </cell>
          <cell r="C443" t="str">
            <v>CJ</v>
          </cell>
          <cell r="D443">
            <v>237.99260000000001</v>
          </cell>
        </row>
        <row r="444">
          <cell r="A444" t="str">
            <v>001.09.01120</v>
          </cell>
          <cell r="B444" t="str">
            <v>Fornecimento e Instalação de Porta Tipo Solidor,Itaúba, Prensada, Encabeçada,Semi Oca, Laminada Para Envernizamento, Dim. 80 x 210 cm, incl. Portal de Itaúba e=3.50cm, Fixado C/ Espuma de Poliuretano, Alisar de Itaúba l=6.00cm, Dobradiça de 31/2""x21/2"</v>
          </cell>
          <cell r="C444" t="str">
            <v>CJ</v>
          </cell>
          <cell r="D444">
            <v>226.30260000000001</v>
          </cell>
        </row>
        <row r="445">
          <cell r="A445" t="str">
            <v>001.09.01130</v>
          </cell>
          <cell r="B445" t="str">
            <v>Fornecimento e Instalação de Porta Tipo Solidor,Itaúba, Prensada, Encabeçada,Semi Oca, Laminada Para Envernizamento, Dim. 90 x 210 cm, incl. Portal de Itaúba e=3.50cm, Fixado C/ Espuma de Poliuretano, Alisar de Itaúba l=6.00cm, Dobradiça de 31/2""x21/2"</v>
          </cell>
          <cell r="C445" t="str">
            <v>CJ</v>
          </cell>
          <cell r="D445">
            <v>226.30260000000001</v>
          </cell>
        </row>
        <row r="446">
          <cell r="A446" t="str">
            <v>001.09.01290</v>
          </cell>
          <cell r="B446" t="str">
            <v>Fornecimento e Instalação de Porta Tipo Solidor, Angelim, Prensada, Semi Oca, Laminada e Formicada TX PP30 0.8 mm, Dim. 60 x 210 cm, incl. Portal de Angelim e=3.50cm, Fix. Espuma de Poliur., Alisar de Angelim l=6.00cm, Dobr. de Ferro Niquel. 31/2"" x 21</v>
          </cell>
          <cell r="C446" t="str">
            <v>un</v>
          </cell>
          <cell r="D446">
            <v>308.86610000000002</v>
          </cell>
        </row>
        <row r="447">
          <cell r="A447" t="str">
            <v>001.09.01291</v>
          </cell>
          <cell r="B447" t="str">
            <v>Fornecimento e Instalação de Porta Tipo Solidor, Angelim, Prensada, Semi Oca, Laminada e Formicada TX PP30 0.8 mm, Dim. 70 x 210 cm, incl. Portal de Angelim e=3.50cm, Fix. Espuma de Poliur., Alisar de Angelim l=6.00cm, Dobr. de Ferro Niquel. 31/2"" x 21</v>
          </cell>
          <cell r="C447" t="str">
            <v>un</v>
          </cell>
          <cell r="D447">
            <v>332.24610000000001</v>
          </cell>
        </row>
        <row r="448">
          <cell r="A448" t="str">
            <v>001.09.01292</v>
          </cell>
          <cell r="B448" t="str">
            <v>Fornecimento e Instalação de Porta Tipo Solidor, Angelim, Prensada, Semi Oca, Laminada e Formicada TX PP30 0.8 mm, Dim. 80 x 210 cm, incl. Portal de Angelim e=3.50cm, Fix. Espuma de Poliur., Alisar de Angelim l=6.00cm, Dobr. de Ferro Niquel. 31/2"" x 21</v>
          </cell>
          <cell r="C448" t="str">
            <v>un</v>
          </cell>
          <cell r="D448">
            <v>332.24610000000001</v>
          </cell>
        </row>
        <row r="449">
          <cell r="A449" t="str">
            <v>001.09.01293</v>
          </cell>
          <cell r="B449" t="str">
            <v>Fornecimento e Instalação de Porta Tipo Solidor, Angelim, Prensada, Semi Oca, Laminada e Formicada TX PP30 0.8 mm, Dim. 90 x 210 cm, incl. Portal de Angelim e=3.50cm, Fix. Espuma de Poliur., Alisar de Angelim l=6.00cm, Dobr. de Ferro Niquel. 31/2"" x 21</v>
          </cell>
          <cell r="C449" t="str">
            <v>un</v>
          </cell>
          <cell r="D449">
            <v>332.24610000000001</v>
          </cell>
        </row>
        <row r="450">
          <cell r="A450" t="str">
            <v>001.09.01420</v>
          </cell>
          <cell r="B450" t="str">
            <v>Fechadura c/ chave central, maçaneta tipo copo, conjunto completo p/portas de entrada</v>
          </cell>
          <cell r="C450" t="str">
            <v>UN</v>
          </cell>
          <cell r="D450">
            <v>23.020199999999999</v>
          </cell>
        </row>
        <row r="451">
          <cell r="A451" t="str">
            <v>001.09.01440</v>
          </cell>
          <cell r="B451" t="str">
            <v>Fechadura c/ chave central, maçaneta tipo copo, conjunto completo p/portas de comunicacao</v>
          </cell>
          <cell r="C451" t="str">
            <v>UN</v>
          </cell>
          <cell r="D451">
            <v>18.860199999999999</v>
          </cell>
        </row>
        <row r="452">
          <cell r="A452" t="str">
            <v>001.09.01460</v>
          </cell>
          <cell r="B452" t="str">
            <v>Fechadura c/ chave central, maçaneta tipo copo, conjunto completo p/portas de banheiro</v>
          </cell>
          <cell r="C452" t="str">
            <v>UN</v>
          </cell>
          <cell r="D452">
            <v>18.860199999999999</v>
          </cell>
        </row>
        <row r="453">
          <cell r="A453" t="str">
            <v>001.09.02300</v>
          </cell>
          <cell r="B453" t="str">
            <v>Tela metálica tipo mosquiteiro fixado em ferro cantoneira de abas iguais de 1/2""""x1/8""""</v>
          </cell>
          <cell r="C453" t="str">
            <v>M2</v>
          </cell>
          <cell r="D453">
            <v>33.885399999999997</v>
          </cell>
        </row>
        <row r="454">
          <cell r="A454" t="str">
            <v>001.09.02320</v>
          </cell>
          <cell r="B454" t="str">
            <v>Tela metálica tipo mosquiteiro fixado em ferro cantoneira de abas iguais de 1""""x3/16""""</v>
          </cell>
          <cell r="C454" t="str">
            <v>M2</v>
          </cell>
          <cell r="D454">
            <v>59.985399999999998</v>
          </cell>
        </row>
        <row r="455">
          <cell r="A455" t="str">
            <v>001.09.02325</v>
          </cell>
          <cell r="B455" t="str">
            <v>Fornecimento e Instalação de Chapa de Ferro Preta Lisa e= 3 mm Conf. Det. 26 A SEJUSP</v>
          </cell>
          <cell r="C455" t="str">
            <v>m2</v>
          </cell>
          <cell r="D455">
            <v>128.08510000000001</v>
          </cell>
        </row>
        <row r="456">
          <cell r="A456" t="str">
            <v>001.09.02327</v>
          </cell>
          <cell r="B456" t="str">
            <v>Fornecimento e Instalação de Chapa de Ferro Preta Lisa e= 8 mm Conf. Det. 26 C SEJUSP</v>
          </cell>
          <cell r="C456" t="str">
            <v>m2</v>
          </cell>
          <cell r="D456">
            <v>339.98250000000002</v>
          </cell>
        </row>
        <row r="457">
          <cell r="A457" t="str">
            <v>001.09.02330</v>
          </cell>
          <cell r="B457" t="str">
            <v>Fornecimento e Instalação de Porta Para Cadeia ou Presídio 0.80 x 2.10 em grade 7/8"" e barra chata 1 1/2"" x 5/16"" Conf. Det. 05 SINFRA</v>
          </cell>
          <cell r="C457" t="str">
            <v>m2</v>
          </cell>
          <cell r="D457">
            <v>227.84440000000001</v>
          </cell>
        </row>
        <row r="458">
          <cell r="A458" t="str">
            <v>001.09.02335</v>
          </cell>
          <cell r="B458" t="str">
            <v>Fornecimento e Instalação de Porta Metálica C/ Passa Prato Conf. Det. 05 SEJUSP</v>
          </cell>
          <cell r="C458" t="str">
            <v>m2</v>
          </cell>
          <cell r="D458">
            <v>356.19459999999998</v>
          </cell>
        </row>
        <row r="459">
          <cell r="A459" t="str">
            <v>001.09.02336</v>
          </cell>
          <cell r="B459" t="str">
            <v>Fornecimento e Instalação de Porta Metálica S/ Passa Prato Conf. Det. 05 A SEJUSP</v>
          </cell>
          <cell r="C459" t="str">
            <v>m2</v>
          </cell>
          <cell r="D459">
            <v>278.31799999999998</v>
          </cell>
        </row>
        <row r="460">
          <cell r="A460" t="str">
            <v>001.09.02337</v>
          </cell>
          <cell r="B460" t="str">
            <v>Fornecimento e Instalação de Porta Metálica C/ Chapa Metálica Sobre Toda a Porta Conf. Det. 05 B  SEJUSP</v>
          </cell>
          <cell r="C460" t="str">
            <v>m2</v>
          </cell>
          <cell r="D460">
            <v>426.10849999999999</v>
          </cell>
        </row>
        <row r="461">
          <cell r="A461" t="str">
            <v>001.09.02338</v>
          </cell>
          <cell r="B461" t="str">
            <v>Fornecimento e Instalação de Conjunto de Grade Conf. Det. 08 SEJUSP</v>
          </cell>
          <cell r="C461" t="str">
            <v>m2</v>
          </cell>
          <cell r="D461">
            <v>130.26499999999999</v>
          </cell>
        </row>
        <row r="462">
          <cell r="A462" t="str">
            <v>001.09.02340</v>
          </cell>
          <cell r="B462" t="str">
            <v>Fornecimento e Instalação de Grade Metálica Conf. Det. 09 A SEJUSP</v>
          </cell>
          <cell r="C462" t="str">
            <v>m2</v>
          </cell>
          <cell r="D462">
            <v>191.0461</v>
          </cell>
        </row>
        <row r="463">
          <cell r="A463" t="str">
            <v>001.09.02345</v>
          </cell>
          <cell r="B463" t="str">
            <v>Fornecimento e Instalação de Porta Metálica C/ Chapa Metálica Sobre Toda a Porta Conf. Det. 23  SEJUSP</v>
          </cell>
          <cell r="C463" t="str">
            <v>m2</v>
          </cell>
          <cell r="D463">
            <v>380.67520000000002</v>
          </cell>
        </row>
        <row r="464">
          <cell r="A464" t="str">
            <v>001.09.02346</v>
          </cell>
          <cell r="B464" t="str">
            <v>Fornecimento e Instalação de Porta Metálica S/ Chapa Metálica Conf. Det. 23 A  SEJUSP</v>
          </cell>
          <cell r="C464" t="str">
            <v>m2</v>
          </cell>
          <cell r="D464">
            <v>297.05579999999998</v>
          </cell>
        </row>
        <row r="465">
          <cell r="A465" t="str">
            <v>001.09.02350</v>
          </cell>
          <cell r="B465" t="str">
            <v>Fornecimento e Instalação de Visor Conf. Det. 30 SEJUSP</v>
          </cell>
          <cell r="C465" t="str">
            <v>un</v>
          </cell>
          <cell r="D465">
            <v>210.67439999999999</v>
          </cell>
        </row>
        <row r="466">
          <cell r="A466" t="str">
            <v>001.09.02360</v>
          </cell>
          <cell r="B466" t="str">
            <v>Fornecimento e Instalação de Tranca Tipo Comum Conf. Det. 41 SEJUSP</v>
          </cell>
          <cell r="C466" t="str">
            <v>un</v>
          </cell>
          <cell r="D466">
            <v>122.6871</v>
          </cell>
        </row>
        <row r="467">
          <cell r="A467" t="str">
            <v>001.09.02365</v>
          </cell>
          <cell r="B467" t="str">
            <v>Fornecimento e Instalação de Grade Metálica Conf. Det. 45 B SEJUSP</v>
          </cell>
          <cell r="C467" t="str">
            <v>m2</v>
          </cell>
          <cell r="D467">
            <v>246.3074</v>
          </cell>
        </row>
        <row r="468">
          <cell r="A468" t="str">
            <v>001.09.02370</v>
          </cell>
          <cell r="B468" t="str">
            <v>Batente de madeira 15 x 15 cm para porta e janela</v>
          </cell>
          <cell r="C468" t="str">
            <v>m</v>
          </cell>
          <cell r="D468">
            <v>20.7333</v>
          </cell>
        </row>
        <row r="469">
          <cell r="A469" t="str">
            <v>001.09.02380</v>
          </cell>
          <cell r="B469" t="str">
            <v>Batente de madeira 3,5 x 14,5 cm para portas e janelas</v>
          </cell>
          <cell r="C469" t="str">
            <v>M</v>
          </cell>
          <cell r="D469">
            <v>8.0296000000000003</v>
          </cell>
        </row>
        <row r="470">
          <cell r="A470" t="str">
            <v>001.09.02400</v>
          </cell>
          <cell r="B470" t="str">
            <v>Reparo em esquadria - substituição de folhas de porta/janelas de madeira tipo almofadada</v>
          </cell>
          <cell r="C470" t="str">
            <v>M2</v>
          </cell>
          <cell r="D470">
            <v>42.630299999999998</v>
          </cell>
        </row>
        <row r="471">
          <cell r="A471" t="str">
            <v>001.09.02420</v>
          </cell>
          <cell r="B471" t="str">
            <v>Reparo em esquadria - substituição de batente de madeira</v>
          </cell>
          <cell r="C471" t="str">
            <v>M</v>
          </cell>
          <cell r="D471">
            <v>17.7865</v>
          </cell>
        </row>
        <row r="472">
          <cell r="A472" t="str">
            <v>001.09.02440</v>
          </cell>
          <cell r="B472" t="str">
            <v>Reparo em esquadria - substituição de folha de porta de madeira tipo solidor, inclusive dobradiças, -(0,60x1,80)m</v>
          </cell>
          <cell r="C472" t="str">
            <v>UN</v>
          </cell>
          <cell r="D472">
            <v>50.916499999999999</v>
          </cell>
        </row>
        <row r="473">
          <cell r="A473" t="str">
            <v>001.09.02460</v>
          </cell>
          <cell r="B473" t="str">
            <v>Reparo em esquadria - substituição de folha de porta de madeira tipo solidor, inclusive dobradiças, -(0,60x2,10)m</v>
          </cell>
          <cell r="C473" t="str">
            <v>UN</v>
          </cell>
          <cell r="D473">
            <v>54.606499999999997</v>
          </cell>
        </row>
        <row r="474">
          <cell r="A474" t="str">
            <v>001.09.02480</v>
          </cell>
          <cell r="B474" t="str">
            <v>Reparo em esquadria - substituição de folha de porta de madeira tipo solidor, inclusive dobradiças, -(0,70x2,10)m</v>
          </cell>
          <cell r="C474" t="str">
            <v>UN</v>
          </cell>
          <cell r="D474">
            <v>54.606499999999997</v>
          </cell>
        </row>
        <row r="475">
          <cell r="A475" t="str">
            <v>001.09.02500</v>
          </cell>
          <cell r="B475" t="str">
            <v>Reparo em esquadria - substituição de folha de porta de madeira tipo solidor, inclusive dobradiças, -(0,80x2,10)m</v>
          </cell>
          <cell r="C475" t="str">
            <v>UN</v>
          </cell>
          <cell r="D475">
            <v>54.606499999999997</v>
          </cell>
        </row>
        <row r="476">
          <cell r="A476" t="str">
            <v>001.09.02520</v>
          </cell>
          <cell r="B476" t="str">
            <v>Reparo em esquadria - substituição de folha de porta de madeira tipo solidor, inclusive dobradiças, -(0,90x2,10)m</v>
          </cell>
          <cell r="C476" t="str">
            <v>UN</v>
          </cell>
          <cell r="D476">
            <v>92.606499999999997</v>
          </cell>
        </row>
        <row r="477">
          <cell r="A477" t="str">
            <v>001.09.02540</v>
          </cell>
          <cell r="B477" t="str">
            <v>Reparo em esquadria - substituição de folha de madeira almofadada, inclusive dobradiças-(0,60x2,10)m</v>
          </cell>
          <cell r="C477" t="str">
            <v>UN</v>
          </cell>
          <cell r="D477">
            <v>73.606499999999997</v>
          </cell>
        </row>
        <row r="478">
          <cell r="A478" t="str">
            <v>001.09.02560</v>
          </cell>
          <cell r="B478" t="str">
            <v>Reparo em esquadria - substituição de folha de madeira almofadada, inclusive dobradiças-(0,70x2,10)m</v>
          </cell>
          <cell r="C478" t="str">
            <v>UN</v>
          </cell>
          <cell r="D478">
            <v>73.606499999999997</v>
          </cell>
        </row>
        <row r="479">
          <cell r="A479" t="str">
            <v>001.09.02580</v>
          </cell>
          <cell r="B479" t="str">
            <v>Reparo em esquadria - substituição de folha de madeira almofadada, inclusive dobradiças-(0,80x2,10)m</v>
          </cell>
          <cell r="C479" t="str">
            <v>UN</v>
          </cell>
          <cell r="D479">
            <v>73.606499999999997</v>
          </cell>
        </row>
        <row r="480">
          <cell r="A480" t="str">
            <v>001.09.02600</v>
          </cell>
          <cell r="B480" t="str">
            <v>Reparo em esquadria - substituição de folha de madeira almofadada, inclusive dobradiças-(0,90x2,10)m</v>
          </cell>
          <cell r="C480" t="str">
            <v>UN</v>
          </cell>
          <cell r="D480">
            <v>87.606499999999997</v>
          </cell>
        </row>
        <row r="481">
          <cell r="A481" t="str">
            <v>001.09.02620</v>
          </cell>
          <cell r="B481" t="str">
            <v>Reparo em esquadria - substituição de batente de peroba, inclusive guarnições -vão de (0,60x2,10)m</v>
          </cell>
          <cell r="C481" t="str">
            <v>JG</v>
          </cell>
          <cell r="D481">
            <v>98.226600000000005</v>
          </cell>
        </row>
        <row r="482">
          <cell r="A482" t="str">
            <v>001.09.02640</v>
          </cell>
          <cell r="B482" t="str">
            <v>Reparo em esquadria - substituição de batente de peroba, inclusive guarnições -vão de (0,70x2,10)m</v>
          </cell>
          <cell r="C482" t="str">
            <v>JG</v>
          </cell>
          <cell r="D482">
            <v>96.892099999999999</v>
          </cell>
        </row>
        <row r="483">
          <cell r="A483" t="str">
            <v>001.09.02660</v>
          </cell>
          <cell r="B483" t="str">
            <v>Reparo em esquadria - substituição de batente de peroba, inclusive guarnições -vão de (0,80x2,10)m</v>
          </cell>
          <cell r="C483" t="str">
            <v>JG</v>
          </cell>
          <cell r="D483">
            <v>108.9226</v>
          </cell>
        </row>
        <row r="484">
          <cell r="A484" t="str">
            <v>001.09.02800</v>
          </cell>
          <cell r="B484" t="str">
            <v>Reparo em Grades e Portões - substituição de ferro CA 25 1/2""</v>
          </cell>
          <cell r="C484" t="str">
            <v>ml</v>
          </cell>
          <cell r="D484">
            <v>4.0110999999999999</v>
          </cell>
        </row>
        <row r="485">
          <cell r="A485" t="str">
            <v>001.09.02820</v>
          </cell>
          <cell r="B485" t="str">
            <v>Reparo em Grades e Portões - substituição de ferro CA 25 7/8""</v>
          </cell>
          <cell r="C485" t="str">
            <v>ml</v>
          </cell>
          <cell r="D485">
            <v>13.7584</v>
          </cell>
        </row>
        <row r="486">
          <cell r="A486" t="str">
            <v>001.09.02840</v>
          </cell>
          <cell r="B486" t="str">
            <v>Reparo em Alambrados e Portões - substituição de tubo de ferro em chapa preta diam.2"" chapa 13</v>
          </cell>
          <cell r="C486" t="str">
            <v>ml</v>
          </cell>
          <cell r="D486">
            <v>16.174800000000001</v>
          </cell>
        </row>
        <row r="487">
          <cell r="A487" t="str">
            <v>001.09.02860</v>
          </cell>
          <cell r="B487" t="str">
            <v>Reparo em Alambrados e Portões - substituição de tela de alambrado galvanizado malha 2"" fio dw12</v>
          </cell>
          <cell r="C487" t="str">
            <v>m2</v>
          </cell>
          <cell r="D487">
            <v>14.151400000000001</v>
          </cell>
        </row>
        <row r="488">
          <cell r="A488" t="str">
            <v>001.10</v>
          </cell>
          <cell r="B488" t="str">
            <v>REVESTIMENTO</v>
          </cell>
          <cell r="D488">
            <v>329.01499999999999</v>
          </cell>
        </row>
        <row r="489">
          <cell r="A489" t="str">
            <v>001.10.00020</v>
          </cell>
          <cell r="B489" t="str">
            <v>Chapisco de aderência c/argamassa de cimento e areia traço 1:3 e= 5 mm</v>
          </cell>
          <cell r="C489" t="str">
            <v>m2</v>
          </cell>
          <cell r="D489">
            <v>1.9576</v>
          </cell>
        </row>
        <row r="490">
          <cell r="A490" t="str">
            <v>001.10.00040</v>
          </cell>
          <cell r="B490" t="str">
            <v>Chapisco de acab.c/argam.de cimento e pedrisco traço 1:4  e= 7 mm</v>
          </cell>
          <cell r="C490" t="str">
            <v>m2</v>
          </cell>
          <cell r="D490">
            <v>2.9297</v>
          </cell>
        </row>
        <row r="491">
          <cell r="A491" t="str">
            <v>001.10.00100</v>
          </cell>
          <cell r="B491" t="str">
            <v>Reboco paulista usando argamassa mista de cimento cal e areia no traço 1:2:8 com 20 mm de espessura</v>
          </cell>
          <cell r="C491" t="str">
            <v>m2</v>
          </cell>
          <cell r="D491">
            <v>7.8211000000000004</v>
          </cell>
        </row>
        <row r="492">
          <cell r="A492" t="str">
            <v>001.10.00110</v>
          </cell>
          <cell r="B492" t="str">
            <v>Reboco paulista usando argamassa mista de cimento cal e areia no traço 1:2:9 com 20 mm de espessura</v>
          </cell>
          <cell r="C492" t="str">
            <v>m2</v>
          </cell>
          <cell r="D492">
            <v>7.6371000000000002</v>
          </cell>
        </row>
        <row r="493">
          <cell r="A493" t="str">
            <v>001.10.00120</v>
          </cell>
          <cell r="B493" t="str">
            <v>Reboco c/ argamassa de cal em pasta e areia fina peneirada no traço 1:2 (espessura 0.5 cm)</v>
          </cell>
          <cell r="C493" t="str">
            <v>m2</v>
          </cell>
          <cell r="D493">
            <v>3.6324999999999998</v>
          </cell>
        </row>
        <row r="494">
          <cell r="A494" t="str">
            <v>001.10.00170</v>
          </cell>
          <cell r="B494" t="str">
            <v>Revestimento c/ argamassa de barita e = 1O mm</v>
          </cell>
          <cell r="C494" t="str">
            <v>m2</v>
          </cell>
          <cell r="D494">
            <v>42.392600000000002</v>
          </cell>
        </row>
        <row r="495">
          <cell r="A495" t="str">
            <v>001.10.00180</v>
          </cell>
          <cell r="B495" t="str">
            <v>Reboco barra lisa com argamassa de cimento e areia 1:1.5 com impermeabilizante inclusive emboço de cimento e areia 1:4</v>
          </cell>
          <cell r="C495" t="str">
            <v>M2</v>
          </cell>
          <cell r="D495">
            <v>17.493600000000001</v>
          </cell>
        </row>
        <row r="496">
          <cell r="A496" t="str">
            <v>001.10.00200</v>
          </cell>
          <cell r="B496" t="str">
            <v>Barra lisa c/ acabamento em nata de cimento comum c/ desempenadeira de aço sobre emboço de cimento e areia 1:4</v>
          </cell>
          <cell r="C496" t="str">
            <v>m2</v>
          </cell>
          <cell r="D496">
            <v>12.008100000000001</v>
          </cell>
        </row>
        <row r="497">
          <cell r="A497" t="str">
            <v>001.10.00220</v>
          </cell>
          <cell r="B497" t="str">
            <v>Barra lisa c/ acabamento em nata de cimento comum c/ desempenadeira de aço sobre emboço de cimento e areia 1:4:8</v>
          </cell>
          <cell r="C497" t="str">
            <v>m2</v>
          </cell>
          <cell r="D497">
            <v>11.581300000000001</v>
          </cell>
        </row>
        <row r="498">
          <cell r="A498" t="str">
            <v>001.10.00240</v>
          </cell>
          <cell r="B498" t="str">
            <v>Barra lisa c/ acabamento em nata de cimento branco c/ desempenadeira de aço sobre emboço de cimento e areia 1:4</v>
          </cell>
          <cell r="C498" t="str">
            <v>m2</v>
          </cell>
          <cell r="D498">
            <v>14.0441</v>
          </cell>
        </row>
        <row r="499">
          <cell r="A499" t="str">
            <v>001.10.00260</v>
          </cell>
          <cell r="B499" t="str">
            <v>Barra lisa c/ acabamento em nata de cimento comum c/ desempenadeira de aço sobre emboço de cimento e areia 1:4:8</v>
          </cell>
          <cell r="C499" t="str">
            <v>m2</v>
          </cell>
          <cell r="D499">
            <v>11.581300000000001</v>
          </cell>
        </row>
        <row r="500">
          <cell r="A500" t="str">
            <v>001.10.00280</v>
          </cell>
          <cell r="B500" t="str">
            <v>Revestimento com azulejo branco (dimensão mínima 150x150 mm, espessura mínima 4 mm) empregando argamassa pré fabricada de cimento colante (a prumo ), incl rejuntamento</v>
          </cell>
          <cell r="C500" t="str">
            <v>m2</v>
          </cell>
          <cell r="D500">
            <v>22.776800000000001</v>
          </cell>
        </row>
        <row r="501">
          <cell r="A501" t="str">
            <v>001.10.00300</v>
          </cell>
          <cell r="B501" t="str">
            <v>Revestimento com azulejo decorado (dimensão mínima 150x150 mm, espessura mínima 4 mm) empregando argamassa pré fabricada de cimento colante (a prumo ), incl rejuntamento</v>
          </cell>
          <cell r="C501" t="str">
            <v>m2</v>
          </cell>
          <cell r="D501">
            <v>19.9938</v>
          </cell>
        </row>
        <row r="502">
          <cell r="A502" t="str">
            <v>001.10.00320</v>
          </cell>
          <cell r="B502" t="str">
            <v>Revestimento Com Piso Parede (dimensão mínima 300x300 mm, espessura mínima 6 mm) Empregando Argamassa Pré Fabricada de Cimento Colante, incl Rejuntamento</v>
          </cell>
          <cell r="C502" t="str">
            <v>m2</v>
          </cell>
          <cell r="D502">
            <v>19.991800000000001</v>
          </cell>
        </row>
        <row r="503">
          <cell r="A503" t="str">
            <v>001.10.00330</v>
          </cell>
          <cell r="B503" t="str">
            <v>Fornecimento e Assentamento de Pastilha de Porcelana (dimensão mínima 100x100 mm, espessura mínima 8 mm), Assentada Com Argamassa Pré- Fabricada de Cimento Colante, Incl. Rejuntamento</v>
          </cell>
          <cell r="C503" t="str">
            <v>m2</v>
          </cell>
          <cell r="D503">
            <v>47.176099999999998</v>
          </cell>
        </row>
        <row r="504">
          <cell r="A504" t="str">
            <v>001.10.00560</v>
          </cell>
          <cell r="B504" t="str">
            <v>Revestimento c/ carpete 8 mm sobre parede</v>
          </cell>
          <cell r="C504" t="str">
            <v>M2</v>
          </cell>
          <cell r="D504">
            <v>24.803599999999999</v>
          </cell>
        </row>
        <row r="505">
          <cell r="A505" t="str">
            <v>001.10.00580</v>
          </cell>
          <cell r="B505" t="str">
            <v>Revestimento de paredes com laminado melaminico colado (formiplac texturizado)</v>
          </cell>
          <cell r="C505" t="str">
            <v>m2</v>
          </cell>
          <cell r="D505">
            <v>23.991599999999998</v>
          </cell>
        </row>
        <row r="506">
          <cell r="A506" t="str">
            <v>001.10.00660</v>
          </cell>
          <cell r="B506" t="str">
            <v>Faixas decorativas para portas e janelas, 10 cm de largura, em argamassa mista de cimento cal e areia</v>
          </cell>
          <cell r="C506" t="str">
            <v>M</v>
          </cell>
          <cell r="D506">
            <v>4.1908000000000003</v>
          </cell>
        </row>
        <row r="507">
          <cell r="A507" t="str">
            <v>001.10.00680</v>
          </cell>
          <cell r="B507" t="str">
            <v>Fornecimento e Assentamento de Faixa Cerâmica Decorada Para Cozinha e Banheiro</v>
          </cell>
          <cell r="C507" t="str">
            <v>ml</v>
          </cell>
          <cell r="D507">
            <v>13.7346</v>
          </cell>
        </row>
        <row r="508">
          <cell r="A508" t="str">
            <v>001.10.00740</v>
          </cell>
          <cell r="B508" t="str">
            <v>Correção de trincas em paredes, usando ferro de 1/4"""" e argamassa de cimento e areia 1:3</v>
          </cell>
          <cell r="C508" t="str">
            <v>M</v>
          </cell>
          <cell r="D508">
            <v>19.276900000000001</v>
          </cell>
        </row>
        <row r="509">
          <cell r="A509" t="str">
            <v>001.11</v>
          </cell>
          <cell r="B509" t="str">
            <v>PISOS RODAPÉS SOLEIRAS E PEITORIS</v>
          </cell>
          <cell r="D509">
            <v>1236.8943999999999</v>
          </cell>
        </row>
        <row r="510">
          <cell r="A510" t="str">
            <v>001.11.00010</v>
          </cell>
          <cell r="B510" t="str">
            <v>Preparo e apiloamento do local destinado a receber o piso, incl. carga e transporte manual de material de caixão de empréstimo para complementação do que faltar.</v>
          </cell>
          <cell r="C510" t="str">
            <v>m2</v>
          </cell>
          <cell r="D510">
            <v>5.9009</v>
          </cell>
        </row>
        <row r="511">
          <cell r="A511" t="str">
            <v>001.11.00015</v>
          </cell>
          <cell r="B511" t="str">
            <v>Fornecimento e Execução de Picoteamento de Piso Para Aplicação de Argamassa de Regularização em Pisos Pré Exitentes</v>
          </cell>
          <cell r="C511" t="str">
            <v>m2</v>
          </cell>
          <cell r="D511">
            <v>1.3325</v>
          </cell>
        </row>
        <row r="512">
          <cell r="A512" t="str">
            <v>001.11.00040</v>
          </cell>
          <cell r="B512" t="str">
            <v>Regularização de laje ou lastro de concreto com argamassa de cimento e areia no traço 1:3, procedendo-se da seguinte maneira: umidecer abundantemente o contrapiso, aplicar nata de agua e cimento e finalmente a aplicar da argamassa de regularização.</v>
          </cell>
          <cell r="C512" t="str">
            <v>m3</v>
          </cell>
          <cell r="D512">
            <v>283.80529999999999</v>
          </cell>
        </row>
        <row r="513">
          <cell r="A513" t="str">
            <v>001.11.00050</v>
          </cell>
          <cell r="B513" t="str">
            <v>Contrapiso de concreto não estrutural Fck=13,5 Mpa, preparado com régua de alumínio e desempenadeira de madeira, perfeitamente nivelado, pronto para receber o piso, esp.= 6.00 cm</v>
          </cell>
          <cell r="C513" t="str">
            <v>m2</v>
          </cell>
          <cell r="D513">
            <v>16.967300000000002</v>
          </cell>
        </row>
        <row r="514">
          <cell r="A514" t="str">
            <v>001.11.00060</v>
          </cell>
          <cell r="B514" t="str">
            <v>Calçada em concreto Fck=13,5 Mpa no traco 1:3:6 com junta de dilatação de madeira 1.2 cm de espessura formando quadro 2.0 x 2.0 m com 6.0 cm de espessura, preparado com régua de alumínio e desempenadeira de madeira, perfeitamente nivelado.</v>
          </cell>
          <cell r="C514" t="str">
            <v>m2</v>
          </cell>
          <cell r="D514">
            <v>19.508099999999999</v>
          </cell>
        </row>
        <row r="515">
          <cell r="A515" t="str">
            <v>001.11.00080</v>
          </cell>
          <cell r="B515" t="str">
            <v>Calçada em concreto Fck=13,5 Mpa, no traço 1:3:6 com junta de dilatação seca, formando quadro de 2.00x2.00 m, com 6 cm de espessura, preparado com régua de alumínio e desempenadeira de madeira, perfeitamente nivelado.</v>
          </cell>
          <cell r="C515" t="str">
            <v>m2</v>
          </cell>
          <cell r="D515">
            <v>19.508099999999999</v>
          </cell>
        </row>
        <row r="516">
          <cell r="A516" t="str">
            <v>001.11.00100</v>
          </cell>
          <cell r="B516" t="str">
            <v>Calçada em Concreto Usinado 13,50 Mpa, Com Junta de Dilatação de Ripa de Madeira de 1.20 cm de Espessura formando Quadro 1.50 x 1.50 m, sendo a espessura de e= 5.00 cm, preparado com régua de alumínio e desempenadeira de madeira, perfeitamente nivelado.</v>
          </cell>
          <cell r="C516" t="str">
            <v>m2</v>
          </cell>
          <cell r="D516">
            <v>20.432700000000001</v>
          </cell>
        </row>
        <row r="517">
          <cell r="A517" t="str">
            <v>001.11.00110</v>
          </cell>
          <cell r="B517" t="str">
            <v>Calçada em Concreto Usinado 13,50 Mpa, Com Junta de Dilatação de Ripa de Madeira de 1.20 cm de Espessura formando Quadro 1.50 x 1.50 m, sendo a espessura de e=7.00 cm, preparado com régua de alumínio e desempenadeira de madeira, perfeitamente nivelado.</v>
          </cell>
          <cell r="C517" t="str">
            <v>m2</v>
          </cell>
          <cell r="D517">
            <v>25.315899999999999</v>
          </cell>
        </row>
        <row r="518">
          <cell r="A518" t="str">
            <v>001.11.00180</v>
          </cell>
          <cell r="B518" t="str">
            <v>Cimentado liso queimado c/espessura de 1.5 cm c/argamassa de cimento e areia no traço 1:3, procedendo-se da seguinte maneira: umidecer abundantemente o contrapiso, aplicar nata de agua e cimento e finalmente a aplicar da argamassa de acabamento.</v>
          </cell>
          <cell r="C518" t="str">
            <v>m2</v>
          </cell>
          <cell r="D518">
            <v>6.6917999999999997</v>
          </cell>
        </row>
        <row r="519">
          <cell r="A519" t="str">
            <v>001.11.00200</v>
          </cell>
          <cell r="B519" t="str">
            <v>Cimentado liso queimado c/espessura de 2 cm usando argamassa de cimento e areia 1:3 c/ juntas plásticas de 19 mm formando quadros de 2.00 x 2.00 m,umidecer abundantemente o contrapiso, aplicar nata de agua e cimento e finalmente a aplicar a argamassa.</v>
          </cell>
          <cell r="C519" t="str">
            <v>m2</v>
          </cell>
          <cell r="D519">
            <v>10.9033</v>
          </cell>
        </row>
        <row r="520">
          <cell r="A520" t="str">
            <v>001.11.00280</v>
          </cell>
          <cell r="B520" t="str">
            <v>Cimentado liso queimado c/ po xadrez e=1.5 cm c/argamassa de cimento e areia no traço 1:3, umidecer abundantemente o contrapiso, aplicar nata de agua e cimento e finalmente a aplicar a argamassa.</v>
          </cell>
          <cell r="C520" t="str">
            <v>m2</v>
          </cell>
          <cell r="D520">
            <v>7.5258000000000003</v>
          </cell>
        </row>
        <row r="521">
          <cell r="A521" t="str">
            <v>001.11.00310</v>
          </cell>
          <cell r="B521" t="str">
            <v>Revestimento com Piso Cerâmico Esmaltado (dimensão mínima 300x300mm, espessura mínima 8 mm), PI 02, Assentado Com Argamassa Colante Uso Interno, incl. rejuntamento.</v>
          </cell>
          <cell r="C521" t="str">
            <v>m2</v>
          </cell>
          <cell r="D521">
            <v>19.514099999999999</v>
          </cell>
        </row>
        <row r="522">
          <cell r="A522" t="str">
            <v>001.11.00311</v>
          </cell>
          <cell r="B522" t="str">
            <v>Revestimento com Piso Cerâmico Esmaltado (dimensão mínima 300x300mm, espessura mínima 8 mm), PI 03, Assentado Com Argamassa Colante Uso Interno, incl. rejuntamento</v>
          </cell>
          <cell r="C522" t="str">
            <v>m2</v>
          </cell>
          <cell r="D522">
            <v>19.514099999999999</v>
          </cell>
        </row>
        <row r="523">
          <cell r="A523" t="str">
            <v>001.11.00312</v>
          </cell>
          <cell r="B523" t="str">
            <v>Revestimento com Piso Cerâmico Esmaltado (dimensão mínima 300x300mm, espessura mínima 8 mm), PI 04, Assentado Com Argamassa Colante Uso Interno, incl. rejuntamento</v>
          </cell>
          <cell r="C523" t="str">
            <v>m2</v>
          </cell>
          <cell r="D523">
            <v>19.514099999999999</v>
          </cell>
        </row>
        <row r="524">
          <cell r="A524" t="str">
            <v>001.11.00313</v>
          </cell>
          <cell r="B524" t="str">
            <v>Revestimento com Piso Cerâmico Esmaltado (dimensão mínima 300x300mm, espessura mínima 8 mm), PI 05, Assentado Com Argamassa Colante Uso Interno, incl. rejuntamento</v>
          </cell>
          <cell r="C524" t="str">
            <v>m2</v>
          </cell>
          <cell r="D524">
            <v>19.514099999999999</v>
          </cell>
        </row>
        <row r="525">
          <cell r="A525" t="str">
            <v>001.11.00321</v>
          </cell>
          <cell r="B525" t="str">
            <v>Revestimento de pisos e lajotas cerâmicas 30x30 cm assente c/argamassa de cimento e areia 1:4</v>
          </cell>
          <cell r="C525" t="str">
            <v>M2</v>
          </cell>
          <cell r="D525">
            <v>21.881699999999999</v>
          </cell>
        </row>
        <row r="526">
          <cell r="A526" t="str">
            <v>001.11.00341</v>
          </cell>
          <cell r="B526" t="str">
            <v>Assentamento de ladrilho hidráulico cor natural do cimento, assente com argamassa mista de cimento, cal e areia traço 1:4 adição 100 kg cimento</v>
          </cell>
          <cell r="C526" t="str">
            <v>m2</v>
          </cell>
          <cell r="D526">
            <v>34.721200000000003</v>
          </cell>
        </row>
        <row r="527">
          <cell r="A527" t="str">
            <v>001.11.00342</v>
          </cell>
          <cell r="B527" t="str">
            <v>Assentamento de ladrilho hidráulico cor única, assente com argamassa mista de cimento, cal e areia traço 1:4 adição 100 kg cimento</v>
          </cell>
          <cell r="C527" t="str">
            <v>m2</v>
          </cell>
          <cell r="D527">
            <v>36.921199999999999</v>
          </cell>
        </row>
        <row r="528">
          <cell r="A528" t="str">
            <v>001.11.00343</v>
          </cell>
          <cell r="B528" t="str">
            <v>Assentamento de ladrilho hidráulico tipo Cuiabá, assente com argamassa mista de cimento, cal e areia traço 1:4 adição 100 kg cimento</v>
          </cell>
          <cell r="C528" t="str">
            <v>m2</v>
          </cell>
          <cell r="D528">
            <v>38.0212</v>
          </cell>
        </row>
        <row r="529">
          <cell r="A529" t="str">
            <v>001.11.00344</v>
          </cell>
          <cell r="B529" t="str">
            <v>Assentamento de ladrilho hidráulico tipo Copacabana, assente com argamassa mista de cimento, cal e areia traço 1:4 adição 100 kg cimento</v>
          </cell>
          <cell r="C529" t="str">
            <v>m2</v>
          </cell>
          <cell r="D529">
            <v>43.5212</v>
          </cell>
        </row>
        <row r="530">
          <cell r="A530" t="str">
            <v>001.11.00461</v>
          </cell>
          <cell r="B530" t="str">
            <v>Revestimento de piso em granilite fundido no local formando quadros de 2.00 m2 de área ( no máximo) com junta plastica colorida e faixa perimétrica de 30 cm na cor preta fazendo meia cana, aplicação de 2 demãos de resina acrilica</v>
          </cell>
          <cell r="C530" t="str">
            <v>m2</v>
          </cell>
          <cell r="D530">
            <v>16.6541</v>
          </cell>
        </row>
        <row r="531">
          <cell r="A531" t="str">
            <v>001.11.00481</v>
          </cell>
          <cell r="B531" t="str">
            <v>Assentamento de junta plástica de dilatacao p/pisos de 19 mm</v>
          </cell>
          <cell r="C531" t="str">
            <v>ML</v>
          </cell>
          <cell r="D531">
            <v>1.6704000000000001</v>
          </cell>
        </row>
        <row r="532">
          <cell r="A532" t="str">
            <v>001.11.00581</v>
          </cell>
          <cell r="B532" t="str">
            <v>Revestimento de piso em ardosia natural 40x40cm cor preta tipo on com resinex</v>
          </cell>
          <cell r="C532" t="str">
            <v>M2</v>
          </cell>
          <cell r="D532">
            <v>26.732700000000001</v>
          </cell>
        </row>
        <row r="533">
          <cell r="A533" t="str">
            <v>001.11.00601</v>
          </cell>
          <cell r="B533" t="str">
            <v>Revestimento de paviflex sobre lastro ou laje regularizada, assentado com cola especial de 2.00 mm de espessura</v>
          </cell>
          <cell r="C533" t="str">
            <v>M2</v>
          </cell>
          <cell r="D533">
            <v>40.183599999999998</v>
          </cell>
        </row>
        <row r="534">
          <cell r="A534" t="str">
            <v>001.11.00621</v>
          </cell>
          <cell r="B534" t="str">
            <v>Revestimento de paviflex sobre lastro ou laje regularizada, assentado com cola especial de 3.20 mm de espessura</v>
          </cell>
          <cell r="C534" t="str">
            <v>M2</v>
          </cell>
          <cell r="D534">
            <v>68.533600000000007</v>
          </cell>
        </row>
        <row r="535">
          <cell r="A535" t="str">
            <v>001.11.00641</v>
          </cell>
          <cell r="B535" t="str">
            <v>Revestimento de paviflex sobre lastro ou laje regularizada, assentado com cola especial de 1.60 mm de espessura</v>
          </cell>
          <cell r="C535" t="str">
            <v>M2</v>
          </cell>
          <cell r="D535">
            <v>32.833599999999997</v>
          </cell>
        </row>
        <row r="536">
          <cell r="A536" t="str">
            <v>001.11.00681</v>
          </cell>
          <cell r="B536" t="str">
            <v>Revestimento da escada (degrau e espelho) c/ ardósia preta tipo on c/ resinex</v>
          </cell>
          <cell r="C536" t="str">
            <v>M2</v>
          </cell>
          <cell r="D536">
            <v>30.999199999999998</v>
          </cell>
        </row>
        <row r="537">
          <cell r="A537" t="str">
            <v>001.11.00701</v>
          </cell>
          <cell r="B537" t="str">
            <v>Execução de Piso em Concreto Usinado Armado Fck=15 Mpa, espessura do concreto e=15, incluso lastro de brita espessura e= 5 cm, e tela soldada Q 92 de 15 x 15 cm , diam do aço 4.20 mm2, acabamento do piso sem elementos mecânicos</v>
          </cell>
          <cell r="C537" t="str">
            <v>m2</v>
          </cell>
          <cell r="D537">
            <v>42.729100000000003</v>
          </cell>
        </row>
        <row r="538">
          <cell r="A538" t="str">
            <v>001.11.00721</v>
          </cell>
          <cell r="B538" t="str">
            <v>Assentamento de rodapé de cimentado usando argamassa de cimento e areia 1:3 com altura de 10 cm, simples</v>
          </cell>
          <cell r="C538" t="str">
            <v>ML</v>
          </cell>
          <cell r="D538">
            <v>5.4762000000000004</v>
          </cell>
        </row>
        <row r="539">
          <cell r="A539" t="str">
            <v>001.11.00741</v>
          </cell>
          <cell r="B539" t="str">
            <v>Assentamento de rodapé de cimentado usando argamassa de cimento e areia 1:3 com altura de 10 cm, de cor</v>
          </cell>
          <cell r="C539" t="str">
            <v>ML</v>
          </cell>
          <cell r="D539">
            <v>6.3990999999999998</v>
          </cell>
        </row>
        <row r="540">
          <cell r="A540" t="str">
            <v>001.11.00761</v>
          </cell>
          <cell r="B540" t="str">
            <v>Assentamento de rodapés para pisos em ceramica 30x30</v>
          </cell>
          <cell r="C540" t="str">
            <v>ML</v>
          </cell>
          <cell r="D540">
            <v>5.4912999999999998</v>
          </cell>
        </row>
        <row r="541">
          <cell r="A541" t="str">
            <v>001.11.00781</v>
          </cell>
          <cell r="B541" t="str">
            <v>Assentamento de rodapés de de madeira de 10 cm de altura</v>
          </cell>
          <cell r="C541" t="str">
            <v>ML</v>
          </cell>
          <cell r="D541">
            <v>7.4458000000000002</v>
          </cell>
        </row>
        <row r="542">
          <cell r="A542" t="str">
            <v>001.11.00821</v>
          </cell>
          <cell r="B542" t="str">
            <v>Assentamento de mármore c/10 cm de altura e 2.00 cm de espessura</v>
          </cell>
          <cell r="C542" t="str">
            <v>ML</v>
          </cell>
          <cell r="D542">
            <v>19.636099999999999</v>
          </cell>
        </row>
        <row r="543">
          <cell r="A543" t="str">
            <v>001.11.00841</v>
          </cell>
          <cell r="B543" t="str">
            <v>Assentamento de rodapé de cerâmica empregando pasta de argamassa de cimento colante</v>
          </cell>
          <cell r="C543" t="str">
            <v>ML</v>
          </cell>
          <cell r="D543">
            <v>2.1575000000000002</v>
          </cell>
        </row>
        <row r="544">
          <cell r="A544" t="str">
            <v>001.11.00861</v>
          </cell>
          <cell r="B544" t="str">
            <v>Assentamento de paviflex c/9 cm de altura assente com cola especial</v>
          </cell>
          <cell r="C544" t="str">
            <v>ML</v>
          </cell>
          <cell r="D544">
            <v>4.3353999999999999</v>
          </cell>
        </row>
        <row r="545">
          <cell r="A545" t="str">
            <v>001.11.00901</v>
          </cell>
          <cell r="B545" t="str">
            <v>Assentamento de rodapé de madeira de peróba 7x1.5 cm fixados c/tacos de peróba previamente chumbados na alvenaria c/ espaçamento max. de 2.00x2.00 m</v>
          </cell>
          <cell r="C545" t="str">
            <v>ML</v>
          </cell>
          <cell r="D545">
            <v>22.854800000000001</v>
          </cell>
        </row>
        <row r="546">
          <cell r="A546" t="str">
            <v>001.11.00921</v>
          </cell>
          <cell r="B546" t="str">
            <v>Assentamento de rodapé de ardósia natural</v>
          </cell>
          <cell r="C546" t="str">
            <v>ML</v>
          </cell>
          <cell r="D546">
            <v>7.9911000000000003</v>
          </cell>
        </row>
        <row r="547">
          <cell r="A547" t="str">
            <v>001.11.00941</v>
          </cell>
          <cell r="B547" t="str">
            <v>Assentamento de rodapé de granito na cor verde ubatuba com 7 cm de espessura</v>
          </cell>
          <cell r="C547" t="str">
            <v>ML</v>
          </cell>
          <cell r="D547">
            <v>19.324100000000001</v>
          </cell>
        </row>
        <row r="548">
          <cell r="A548" t="str">
            <v>001.11.00961</v>
          </cell>
          <cell r="B548" t="str">
            <v>Assentamento de rodapé de de lajota colonial</v>
          </cell>
          <cell r="C548" t="str">
            <v>ML</v>
          </cell>
          <cell r="D548">
            <v>8.1670999999999996</v>
          </cell>
        </row>
        <row r="549">
          <cell r="A549" t="str">
            <v>001.11.00981</v>
          </cell>
          <cell r="B549" t="str">
            <v>Assentamento de soleiras externas c/ pingadeira ou ressalto penetrando 2.50 cm de c/ lado da alvenaria assentado c/ aragam. de cimento e areia no traço 1:4, de mármore branco marfim 3.00 cm</v>
          </cell>
          <cell r="C549" t="str">
            <v>ML</v>
          </cell>
          <cell r="D549">
            <v>21.161999999999999</v>
          </cell>
        </row>
        <row r="550">
          <cell r="A550" t="str">
            <v>001.11.01001</v>
          </cell>
          <cell r="B550" t="str">
            <v>Assentamento de soleiras externas c/ pingadeira ou ressalto penetrando 2.50 cm de c/ lado da alvenaria assentado c/ aragam. de cimento e areia no traço 1:4, de granilite</v>
          </cell>
          <cell r="C550" t="str">
            <v>ML</v>
          </cell>
          <cell r="D550">
            <v>6.5724</v>
          </cell>
        </row>
        <row r="551">
          <cell r="A551" t="str">
            <v>001.11.01021</v>
          </cell>
          <cell r="B551" t="str">
            <v>Assentamento de soleira interna de 0.15 m de mármore branco marfim 3.00 cmassente c/ argamassa de cimento e areia 1:4 m</v>
          </cell>
          <cell r="C551" t="str">
            <v>ML</v>
          </cell>
          <cell r="D551">
            <v>20.3873</v>
          </cell>
        </row>
        <row r="552">
          <cell r="A552" t="str">
            <v>001.11.01041</v>
          </cell>
          <cell r="B552" t="str">
            <v>Assentamento de soleira interna de 0.15 m de granilite  assente c/ argamassa de cimento e areia 1:4 m</v>
          </cell>
          <cell r="C552" t="str">
            <v>ML</v>
          </cell>
          <cell r="D552">
            <v>7.1898</v>
          </cell>
        </row>
        <row r="553">
          <cell r="A553" t="str">
            <v>001.11.01061</v>
          </cell>
          <cell r="B553" t="str">
            <v>Assentamento de soleira interna de 0.15 m de ardósia ,assente c/ argamassa de cimento e areia no traço 1:4</v>
          </cell>
          <cell r="C553" t="str">
            <v>ML</v>
          </cell>
          <cell r="D553">
            <v>11.455299999999999</v>
          </cell>
        </row>
        <row r="554">
          <cell r="A554" t="str">
            <v>001.11.01081</v>
          </cell>
          <cell r="B554" t="str">
            <v>Assentamento de soleira de granito l=0,15m e=2cm</v>
          </cell>
          <cell r="C554" t="str">
            <v>UN</v>
          </cell>
          <cell r="D554">
            <v>23.486999999999998</v>
          </cell>
        </row>
        <row r="555">
          <cell r="A555" t="str">
            <v>001.11.01101</v>
          </cell>
          <cell r="B555" t="str">
            <v>Assentamento de soleira de granito na cor verde ubatuba l=15 cm</v>
          </cell>
          <cell r="C555" t="str">
            <v>ML</v>
          </cell>
          <cell r="D555">
            <v>40.587000000000003</v>
          </cell>
        </row>
        <row r="556">
          <cell r="A556" t="str">
            <v>001.11.01121</v>
          </cell>
          <cell r="B556" t="str">
            <v>Assentamento de peitoril de mármore branco espessura 3.00 cm, assente com argamassa de cimento e areia traço 1:4</v>
          </cell>
          <cell r="C556" t="str">
            <v>ML</v>
          </cell>
          <cell r="D556">
            <v>17.907399999999999</v>
          </cell>
        </row>
        <row r="557">
          <cell r="A557" t="str">
            <v>001.11.01141</v>
          </cell>
          <cell r="B557" t="str">
            <v>Assentamento de peitoril de granilite espessura 2.50 cm, assente com argamassa de cimento e areia traço 1:4</v>
          </cell>
          <cell r="C557" t="str">
            <v>ML</v>
          </cell>
          <cell r="D557">
            <v>8.5264000000000006</v>
          </cell>
        </row>
        <row r="558">
          <cell r="A558" t="str">
            <v>001.11.01161</v>
          </cell>
          <cell r="B558" t="str">
            <v>Assentamento de peitoril de ardósia polida  espessura 3.00 cm, assente com argamassa de cimento e areia traço 1:4</v>
          </cell>
          <cell r="C558" t="str">
            <v>ml</v>
          </cell>
          <cell r="D558">
            <v>14.244999999999999</v>
          </cell>
        </row>
        <row r="559">
          <cell r="A559" t="str">
            <v>001.11.01181</v>
          </cell>
          <cell r="B559" t="str">
            <v>Assentamento de peitoril interno de mármore branco espessura 2.00 cm, assentes com argamassa de cimento e areia 1:4</v>
          </cell>
          <cell r="C559" t="str">
            <v>ML</v>
          </cell>
          <cell r="D559">
            <v>18.947700000000001</v>
          </cell>
        </row>
        <row r="560">
          <cell r="A560" t="str">
            <v>001.11.01201</v>
          </cell>
          <cell r="B560" t="str">
            <v>Assentamento de peitoril interno de granilite espessura 2.50 cm, assentes com argamassa de cimento e areia 1:4</v>
          </cell>
          <cell r="C560" t="str">
            <v>ML</v>
          </cell>
          <cell r="D560">
            <v>5.7976999999999999</v>
          </cell>
        </row>
        <row r="561">
          <cell r="A561" t="str">
            <v>001.12</v>
          </cell>
          <cell r="B561" t="str">
            <v>FORROS E DIVISÓRIAS</v>
          </cell>
          <cell r="D561">
            <v>1101.4413</v>
          </cell>
        </row>
        <row r="562">
          <cell r="A562" t="str">
            <v>001.12.00020</v>
          </cell>
          <cell r="B562" t="str">
            <v>Forro de tábuas de cedrinho 10.00x1.00 cm aplicados em sarrafos 10x2.5 cm espacados de 50x50 cm</v>
          </cell>
          <cell r="C562" t="str">
            <v>M2</v>
          </cell>
          <cell r="D562">
            <v>28.898499999999999</v>
          </cell>
        </row>
        <row r="563">
          <cell r="A563" t="str">
            <v>001.12.00040</v>
          </cell>
          <cell r="B563" t="str">
            <v>Forro de tábuas de cedrinho 10.00x1.00 cm aplicados em caibros de 5x6 cm espaçados de 50x50 cm</v>
          </cell>
          <cell r="C563" t="str">
            <v>M2</v>
          </cell>
          <cell r="D563">
            <v>29.525500000000001</v>
          </cell>
        </row>
        <row r="564">
          <cell r="A564" t="str">
            <v>001.12.00100</v>
          </cell>
          <cell r="B564" t="str">
            <v>Cimalha de cedrinho</v>
          </cell>
          <cell r="C564" t="str">
            <v>ML</v>
          </cell>
          <cell r="D564">
            <v>2.3441000000000001</v>
          </cell>
        </row>
        <row r="565">
          <cell r="A565" t="str">
            <v>001.12.00140</v>
          </cell>
          <cell r="B565" t="str">
            <v>Forro de gesso 60x60 cm liso fixado diretamente na estrutura por meio de arame galvanizado</v>
          </cell>
          <cell r="C565" t="str">
            <v>m2</v>
          </cell>
          <cell r="D565">
            <v>17.436599999999999</v>
          </cell>
        </row>
        <row r="566">
          <cell r="A566" t="str">
            <v>001.12.00150</v>
          </cell>
          <cell r="B566" t="str">
            <v>Forro Em Gesso Acartonado com Painel FGA  incl. assessórios</v>
          </cell>
          <cell r="C566" t="str">
            <v>m2</v>
          </cell>
          <cell r="D566">
            <v>31.337399999999999</v>
          </cell>
        </row>
        <row r="567">
          <cell r="A567" t="str">
            <v>001.12.00155</v>
          </cell>
          <cell r="B567" t="str">
            <v>Forro Em Gesso Acartonado com Painel FGE  incl. assessórios</v>
          </cell>
          <cell r="C567" t="str">
            <v>m2</v>
          </cell>
          <cell r="D567">
            <v>35.223300000000002</v>
          </cell>
        </row>
        <row r="568">
          <cell r="A568" t="str">
            <v>001.12.00160</v>
          </cell>
          <cell r="B568" t="str">
            <v>Fornecimento e Instalação de Moldura em Gesso h=7 cm</v>
          </cell>
          <cell r="C568" t="str">
            <v>m</v>
          </cell>
          <cell r="D568">
            <v>7</v>
          </cell>
        </row>
        <row r="569">
          <cell r="A569" t="str">
            <v>001.12.00180</v>
          </cell>
          <cell r="B569" t="str">
            <v>Sanca de gesso l=1,20 m</v>
          </cell>
          <cell r="C569" t="str">
            <v>ML</v>
          </cell>
          <cell r="D569">
            <v>25</v>
          </cell>
        </row>
        <row r="570">
          <cell r="A570" t="str">
            <v>001.12.00200</v>
          </cell>
          <cell r="B570" t="str">
            <v>Sanca de gesso l=0,30m</v>
          </cell>
          <cell r="C570" t="str">
            <v>ML</v>
          </cell>
          <cell r="D570">
            <v>9</v>
          </cell>
        </row>
        <row r="571">
          <cell r="A571" t="str">
            <v>001.12.00320</v>
          </cell>
          <cell r="B571" t="str">
            <v>Fornecimento e Instalação de Forro de pvc branco 200 mm, incl. estrutura para fixação em metalon galvanizado e rodaforro</v>
          </cell>
          <cell r="C571" t="str">
            <v>m2</v>
          </cell>
          <cell r="D571">
            <v>29</v>
          </cell>
        </row>
        <row r="572">
          <cell r="A572" t="str">
            <v>001.12.00360</v>
          </cell>
          <cell r="B572" t="str">
            <v>Substituição de tábuas p/forro de cedrinho</v>
          </cell>
          <cell r="C572" t="str">
            <v>M2</v>
          </cell>
          <cell r="D572">
            <v>18.536999999999999</v>
          </cell>
        </row>
        <row r="573">
          <cell r="A573" t="str">
            <v>001.12.00380</v>
          </cell>
          <cell r="B573" t="str">
            <v>Repregamento de forro de madeira</v>
          </cell>
          <cell r="C573" t="str">
            <v>M2</v>
          </cell>
          <cell r="D573">
            <v>1.2952999999999999</v>
          </cell>
        </row>
        <row r="574">
          <cell r="A574" t="str">
            <v>001.12.00600</v>
          </cell>
          <cell r="B574" t="str">
            <v>Fornecimento e instalação de divisória de granilite para sanitários assentada com argamassa de cimento e areia 1:3</v>
          </cell>
          <cell r="C574" t="str">
            <v>m2</v>
          </cell>
          <cell r="D574">
            <v>118.28060000000001</v>
          </cell>
        </row>
        <row r="575">
          <cell r="A575" t="str">
            <v>001.12.00700</v>
          </cell>
          <cell r="B575" t="str">
            <v>Fornecimento e instalação de divisória p/ banheiro em ardosia polida natural c/ resinex</v>
          </cell>
          <cell r="C575" t="str">
            <v>m2</v>
          </cell>
          <cell r="D575">
            <v>109.6836</v>
          </cell>
        </row>
        <row r="576">
          <cell r="A576" t="str">
            <v>001.12.00800</v>
          </cell>
          <cell r="B576" t="str">
            <v>Fornecimento e instalação de divisória p/ banheiro em granito polido, assente com argamassa,  na cor cinza.</v>
          </cell>
          <cell r="C576" t="str">
            <v>m2</v>
          </cell>
          <cell r="D576">
            <v>156.2336</v>
          </cell>
        </row>
        <row r="577">
          <cell r="A577" t="str">
            <v>001.12.00900</v>
          </cell>
          <cell r="B577" t="str">
            <v>Fornecimento e instalação de divisória naval stander padrão bege com perfis de aço na cor preto , cinza ou branco</v>
          </cell>
          <cell r="C577" t="str">
            <v>m2</v>
          </cell>
          <cell r="D577">
            <v>42.383400000000002</v>
          </cell>
        </row>
        <row r="578">
          <cell r="A578" t="str">
            <v>001.12.00920</v>
          </cell>
          <cell r="B578" t="str">
            <v>Fornecimento e instalação de porta de divisória  incl.montante , fechadura e dobradiças, divisória naval stander branco, cinza ou areia jundiai  com perfis de aço na cor preto, branco e cinza</v>
          </cell>
          <cell r="C578" t="str">
            <v>cj</v>
          </cell>
          <cell r="D578">
            <v>126.0202</v>
          </cell>
        </row>
        <row r="579">
          <cell r="A579" t="str">
            <v>001.12.00940</v>
          </cell>
          <cell r="B579" t="str">
            <v>Fornecimento e instalação de divisória naval stander padrão branco, cinza ou areia jundiai, perfis de aço na cor preta e bandeira em vidro</v>
          </cell>
          <cell r="C579" t="str">
            <v>m2</v>
          </cell>
          <cell r="D579">
            <v>56.060600000000001</v>
          </cell>
        </row>
        <row r="580">
          <cell r="A580" t="str">
            <v>001.12.00960</v>
          </cell>
          <cell r="B580" t="str">
            <v>Fornecimento e instalação de porta de divisória  incl.montante , fechadura e dobradiças, divisória naval stander branco, cinza ou areia jundiai  com perfis de aço na cor preto, branco e cinza</v>
          </cell>
          <cell r="C580" t="str">
            <v>cj</v>
          </cell>
          <cell r="D580">
            <v>126.0202</v>
          </cell>
        </row>
        <row r="581">
          <cell r="A581" t="str">
            <v>001.12.00980</v>
          </cell>
          <cell r="B581" t="str">
            <v>Fornecimento e instalação de ferragens para porta de divisória</v>
          </cell>
          <cell r="C581" t="str">
            <v>un</v>
          </cell>
          <cell r="D581">
            <v>71.010099999999994</v>
          </cell>
        </row>
        <row r="582">
          <cell r="A582" t="str">
            <v>001.12.01000</v>
          </cell>
          <cell r="B582" t="str">
            <v>Parede Em Gesso Acartonado Revestida nas Duas Faces com Painel FGE sendo Montante e Guia 75, incl. parafuso GN 25, Massa e Fita .</v>
          </cell>
          <cell r="C582" t="str">
            <v>m2</v>
          </cell>
          <cell r="D582">
            <v>61.151299999999999</v>
          </cell>
        </row>
        <row r="583">
          <cell r="A583" t="str">
            <v>001.13</v>
          </cell>
          <cell r="B583" t="str">
            <v>VIDROS</v>
          </cell>
          <cell r="D583">
            <v>2710.9706000000001</v>
          </cell>
        </row>
        <row r="584">
          <cell r="A584" t="str">
            <v>001.13.00020</v>
          </cell>
          <cell r="B584" t="str">
            <v>Fornecimento e Instalação de Vidro liso incolor espessura 3.00 mm</v>
          </cell>
          <cell r="C584" t="str">
            <v>m2</v>
          </cell>
          <cell r="D584">
            <v>42</v>
          </cell>
        </row>
        <row r="585">
          <cell r="A585" t="str">
            <v>001.13.00040</v>
          </cell>
          <cell r="B585" t="str">
            <v>Fornecimento e Instalação de Vidro liso incolor espessura 4.00 mm</v>
          </cell>
          <cell r="C585" t="str">
            <v>m2</v>
          </cell>
          <cell r="D585">
            <v>58</v>
          </cell>
        </row>
        <row r="586">
          <cell r="A586" t="str">
            <v>001.13.00060</v>
          </cell>
          <cell r="B586" t="str">
            <v>Fornecimento e Instalação de Vidro liso incolor espessura 5.00 mm</v>
          </cell>
          <cell r="C586" t="str">
            <v>m2</v>
          </cell>
          <cell r="D586">
            <v>75</v>
          </cell>
        </row>
        <row r="587">
          <cell r="A587" t="str">
            <v>001.13.00080</v>
          </cell>
          <cell r="B587" t="str">
            <v>Fornecimento e Instalação de Vidro liso incolor espessura 6.00 mm</v>
          </cell>
          <cell r="C587" t="str">
            <v>m2</v>
          </cell>
          <cell r="D587">
            <v>85</v>
          </cell>
        </row>
        <row r="588">
          <cell r="A588" t="str">
            <v>001.13.00081</v>
          </cell>
          <cell r="B588" t="str">
            <v>Fornecimento e Instalação de Vidro liso incolor espessura 8.00 mm</v>
          </cell>
          <cell r="C588" t="str">
            <v>m2</v>
          </cell>
          <cell r="D588">
            <v>100</v>
          </cell>
        </row>
        <row r="589">
          <cell r="A589" t="str">
            <v>001.13.00082</v>
          </cell>
          <cell r="B589" t="str">
            <v>Fornecimento e Instalação de Vidro liso incolor espessura 10.00 mm</v>
          </cell>
          <cell r="C589" t="str">
            <v>m2</v>
          </cell>
          <cell r="D589">
            <v>145</v>
          </cell>
        </row>
        <row r="590">
          <cell r="A590" t="str">
            <v>001.13.00100</v>
          </cell>
          <cell r="B590" t="str">
            <v>Fornecimento e Instalação de Vidro martelado espessura 3.00 mm</v>
          </cell>
          <cell r="C590" t="str">
            <v>m2</v>
          </cell>
          <cell r="D590">
            <v>42</v>
          </cell>
        </row>
        <row r="591">
          <cell r="A591" t="str">
            <v>001.13.00120</v>
          </cell>
          <cell r="B591" t="str">
            <v>Fornecimento e Instalação de Vidro canelado comum espessura 4.00 mm</v>
          </cell>
          <cell r="C591" t="str">
            <v>m2</v>
          </cell>
          <cell r="D591">
            <v>42</v>
          </cell>
        </row>
        <row r="592">
          <cell r="A592" t="str">
            <v>001.13.00140</v>
          </cell>
          <cell r="B592" t="str">
            <v>Fornecimento e Instalação de Vidro liso fumê cinza espessura 4.00 mm</v>
          </cell>
          <cell r="C592" t="str">
            <v>m2</v>
          </cell>
          <cell r="D592">
            <v>85</v>
          </cell>
        </row>
        <row r="593">
          <cell r="A593" t="str">
            <v>001.13.00160</v>
          </cell>
          <cell r="B593" t="str">
            <v>Fornecimento e Instalação de Vidro liso fumê cinza espessura 5.00 mm</v>
          </cell>
          <cell r="C593" t="str">
            <v>m2</v>
          </cell>
          <cell r="D593">
            <v>100</v>
          </cell>
        </row>
        <row r="594">
          <cell r="A594" t="str">
            <v>001.13.00170</v>
          </cell>
          <cell r="B594" t="str">
            <v>Fornecimento e Instalação de Vidro liso cinza fumê espessura 6.00 mm</v>
          </cell>
          <cell r="C594" t="str">
            <v>m2</v>
          </cell>
          <cell r="D594">
            <v>115</v>
          </cell>
        </row>
        <row r="595">
          <cell r="A595" t="str">
            <v>001.13.00175</v>
          </cell>
          <cell r="B595" t="str">
            <v>Fornecimento e Instalação de Vidro liso cinza fumê espessura 8.00 mm</v>
          </cell>
          <cell r="C595" t="str">
            <v>m2</v>
          </cell>
          <cell r="D595">
            <v>155</v>
          </cell>
        </row>
        <row r="596">
          <cell r="A596" t="str">
            <v>001.13.00180</v>
          </cell>
          <cell r="B596" t="str">
            <v>Fornecimento e Instalação de Vidro liso fumê cinza espessura 10.00 mm</v>
          </cell>
          <cell r="C596" t="str">
            <v>m2</v>
          </cell>
          <cell r="D596">
            <v>195</v>
          </cell>
        </row>
        <row r="597">
          <cell r="A597" t="str">
            <v>001.13.00300</v>
          </cell>
          <cell r="B597" t="str">
            <v>Fornecimento e Instalação de Vidro liso incolor termperado espessura 6.00 mm</v>
          </cell>
          <cell r="C597" t="str">
            <v>m2</v>
          </cell>
          <cell r="D597">
            <v>115</v>
          </cell>
        </row>
        <row r="598">
          <cell r="A598" t="str">
            <v>001.13.00320</v>
          </cell>
          <cell r="B598" t="str">
            <v>Fornecimento e Instalação de Vidro liso incolor termperado espessura 8.00 mm</v>
          </cell>
          <cell r="C598" t="str">
            <v>m2</v>
          </cell>
          <cell r="D598">
            <v>140</v>
          </cell>
        </row>
        <row r="599">
          <cell r="A599" t="str">
            <v>001.13.00340</v>
          </cell>
          <cell r="B599" t="str">
            <v>Fornecimento e Instalação de Vidro liso incolor termperado espessura 10.00 mm</v>
          </cell>
          <cell r="C599" t="str">
            <v>m2</v>
          </cell>
          <cell r="D599">
            <v>170</v>
          </cell>
        </row>
        <row r="600">
          <cell r="A600" t="str">
            <v>001.13.00400</v>
          </cell>
          <cell r="B600" t="str">
            <v>Fornecimento e Instalação de Vidro liso cinza fumê temperado espessura 6 mm</v>
          </cell>
          <cell r="C600" t="str">
            <v>m2</v>
          </cell>
          <cell r="D600">
            <v>145</v>
          </cell>
        </row>
        <row r="601">
          <cell r="A601" t="str">
            <v>001.13.00420</v>
          </cell>
          <cell r="B601" t="str">
            <v>Fornecimento e Instalação de Vidro liso cinza fumê temperado espessura 8 mm</v>
          </cell>
          <cell r="C601" t="str">
            <v>m2</v>
          </cell>
          <cell r="D601">
            <v>190</v>
          </cell>
        </row>
        <row r="602">
          <cell r="A602" t="str">
            <v>001.13.00440</v>
          </cell>
          <cell r="B602" t="str">
            <v>Fornecimento e Instalação de Vidro liso cinza fumê temperado espessura 10 mm</v>
          </cell>
          <cell r="C602" t="str">
            <v>m2</v>
          </cell>
          <cell r="D602">
            <v>225</v>
          </cell>
        </row>
        <row r="603">
          <cell r="A603" t="str">
            <v>001.13.00500</v>
          </cell>
          <cell r="B603" t="str">
            <v>Fornecimento e Instalação de Perfil ""U"" Cavalão</v>
          </cell>
          <cell r="C603" t="str">
            <v>ml</v>
          </cell>
          <cell r="D603">
            <v>8.6859999999999999</v>
          </cell>
        </row>
        <row r="604">
          <cell r="A604" t="str">
            <v>001.13.00520</v>
          </cell>
          <cell r="B604" t="str">
            <v>Fornecimento e Instalação de Dobradiça Inferior Para Porta de Vidro</v>
          </cell>
          <cell r="C604" t="str">
            <v>un</v>
          </cell>
          <cell r="D604">
            <v>53.412599999999998</v>
          </cell>
        </row>
        <row r="605">
          <cell r="A605" t="str">
            <v>001.13.00540</v>
          </cell>
          <cell r="B605" t="str">
            <v>Fornecimento e Instalação de Dobradiça Superior Para Porta de Vidro</v>
          </cell>
          <cell r="C605" t="str">
            <v>un</v>
          </cell>
          <cell r="D605">
            <v>53.412599999999998</v>
          </cell>
        </row>
        <row r="606">
          <cell r="A606" t="str">
            <v>001.13.00560</v>
          </cell>
          <cell r="B606" t="str">
            <v>Fornecimento e Instalação de Trinco Para Piso em Porta de Vidro</v>
          </cell>
          <cell r="C606" t="str">
            <v>un</v>
          </cell>
          <cell r="D606">
            <v>62.6342</v>
          </cell>
        </row>
        <row r="607">
          <cell r="A607" t="str">
            <v>001.13.00580</v>
          </cell>
          <cell r="B607" t="str">
            <v>Fornecimento e Instalação de Fechadura e  Contra Fechadura Para Porta de Vidro</v>
          </cell>
          <cell r="C607" t="str">
            <v>cj</v>
          </cell>
          <cell r="D607">
            <v>93.412599999999998</v>
          </cell>
        </row>
        <row r="608">
          <cell r="A608" t="str">
            <v>001.13.00600</v>
          </cell>
          <cell r="B608" t="str">
            <v>Fornecimento e Instalação de Puxador de Madeira Para Porta de Vidro</v>
          </cell>
          <cell r="C608" t="str">
            <v>cj</v>
          </cell>
          <cell r="D608">
            <v>43.412599999999998</v>
          </cell>
        </row>
        <row r="609">
          <cell r="A609" t="str">
            <v>001.13.00800</v>
          </cell>
          <cell r="B609" t="str">
            <v>Fornecimento e instalação de box para banheiro em perfil de alumínio e acrílico cinza, incl.toalheiro</v>
          </cell>
          <cell r="C609" t="str">
            <v>m2</v>
          </cell>
          <cell r="D609">
            <v>86</v>
          </cell>
        </row>
        <row r="610">
          <cell r="A610" t="str">
            <v>001.13.00820</v>
          </cell>
          <cell r="B610" t="str">
            <v>Fornecimento e instalação de box para banheiro em perfil de alumínio com acrílico fumê,cristal ou ouro velho, incl. toalheiro</v>
          </cell>
          <cell r="C610" t="str">
            <v>m2</v>
          </cell>
          <cell r="D610">
            <v>86</v>
          </cell>
        </row>
        <row r="611">
          <cell r="A611" t="str">
            <v>001.14</v>
          </cell>
          <cell r="B611" t="str">
            <v>PINTURA</v>
          </cell>
          <cell r="D611">
            <v>567.21900000000005</v>
          </cell>
        </row>
        <row r="612">
          <cell r="A612" t="str">
            <v>001.14.00020</v>
          </cell>
          <cell r="B612" t="str">
            <v>Caiação em paredes e tetos à 03 demãos</v>
          </cell>
          <cell r="C612" t="str">
            <v>m2</v>
          </cell>
          <cell r="D612">
            <v>0.82599999999999996</v>
          </cell>
        </row>
        <row r="613">
          <cell r="A613" t="str">
            <v>001.14.00045</v>
          </cell>
          <cell r="B613" t="str">
            <v>Emassamento de Parede Interna ou Forro Com Massa Corrida à Base de PVA  1ª Linha com Duas Demãos</v>
          </cell>
          <cell r="C613" t="str">
            <v>m2</v>
          </cell>
          <cell r="D613">
            <v>3.2052999999999998</v>
          </cell>
        </row>
        <row r="614">
          <cell r="A614" t="str">
            <v>001.14.00047</v>
          </cell>
          <cell r="B614" t="str">
            <v>Emassamento de Parede Interna, Externa ou Forro Com Massa Corrida  Acrílica  1ª Linha com Duas Demãos</v>
          </cell>
          <cell r="C614" t="str">
            <v>m2</v>
          </cell>
          <cell r="D614">
            <v>5.8514999999999997</v>
          </cell>
        </row>
        <row r="615">
          <cell r="A615" t="str">
            <v>001.14.00048</v>
          </cell>
          <cell r="B615" t="str">
            <v>Pintura Em Selador Acrilico (1ª Linha ) Sobre Superfície Rebocada, duas demãos, aplicado a rolo de lã</v>
          </cell>
          <cell r="C615" t="str">
            <v>m2</v>
          </cell>
          <cell r="D615">
            <v>2.0775999999999999</v>
          </cell>
        </row>
        <row r="616">
          <cell r="A616" t="str">
            <v>001.14.00050</v>
          </cell>
          <cell r="B616" t="str">
            <v>Pintura Em Látex PVA (1ª Linha Renner ou Suvinil) Sobre Superfície Perfeitamente Emassada, duas demãos</v>
          </cell>
          <cell r="C616" t="str">
            <v>m2</v>
          </cell>
          <cell r="D616">
            <v>2.9777999999999998</v>
          </cell>
        </row>
        <row r="617">
          <cell r="A617" t="str">
            <v>001.14.00080</v>
          </cell>
          <cell r="B617" t="str">
            <v>Pintura Em Látex PVA (1ª Linha Renner ou Suvinil) em superfície rebocada executada como segue: limpeza e lixamento preliminar , uma demão de selador(, duas demãos de tinta de acabamento</v>
          </cell>
          <cell r="C617" t="str">
            <v>m2</v>
          </cell>
          <cell r="D617">
            <v>4.4993999999999996</v>
          </cell>
        </row>
        <row r="618">
          <cell r="A618" t="str">
            <v>001.14.00100</v>
          </cell>
          <cell r="B618" t="str">
            <v>Pintura Látex Acrílica (1ª Linha Renner ou Suvinil) Sobre Superfície Perfeitamente Emassada, duas demãos</v>
          </cell>
          <cell r="C618" t="str">
            <v>m2</v>
          </cell>
          <cell r="D618">
            <v>3.1438999999999999</v>
          </cell>
        </row>
        <row r="619">
          <cell r="A619" t="str">
            <v>001.14.00120</v>
          </cell>
          <cell r="B619" t="str">
            <v>Pintura Látex Acrílico(1ª Linha Renner ou Suvinil) em superfície rebocada executada como segue: limpeza e lixamento preliminar, uma demão de selador acrílico e duas demãos de tinta de acabamento</v>
          </cell>
          <cell r="C619" t="str">
            <v>m2</v>
          </cell>
          <cell r="D619">
            <v>4.6654999999999998</v>
          </cell>
        </row>
        <row r="620">
          <cell r="A620" t="str">
            <v>001.14.00140</v>
          </cell>
          <cell r="B620" t="str">
            <v>Textura Acrílica (1ªLinha) em Parede Externa ou Interna, incl. Aplicação de Fundo Preparador de Superfície Base Solvente</v>
          </cell>
          <cell r="C620" t="str">
            <v>m2</v>
          </cell>
          <cell r="D620">
            <v>7.2527999999999997</v>
          </cell>
        </row>
        <row r="621">
          <cell r="A621" t="str">
            <v>001.14.00180</v>
          </cell>
          <cell r="B621" t="str">
            <v>Pintura em esquadria de ferro inclusive lixamento uma demão de zarcão, correções de imperfeições e 02 demãos de tinta base de grafite</v>
          </cell>
          <cell r="C621" t="str">
            <v>M2</v>
          </cell>
          <cell r="D621">
            <v>11.182399999999999</v>
          </cell>
        </row>
        <row r="622">
          <cell r="A622" t="str">
            <v>001.14.00200</v>
          </cell>
          <cell r="B622" t="str">
            <v>Pintura em esquadria de ferro inclusive lixamento uma demão de zarcão, correções de imperfeições e 02 demãos de tinta base de esmalte</v>
          </cell>
          <cell r="C622" t="str">
            <v>M2</v>
          </cell>
          <cell r="D622">
            <v>10.8704</v>
          </cell>
        </row>
        <row r="623">
          <cell r="A623" t="str">
            <v>001.14.00220</v>
          </cell>
          <cell r="B623" t="str">
            <v>Pintura em esquadria de ferro inclusive lixamento uma demão de zarcão, correções de imperfeições e 02 demãos de tinta base de alimínio</v>
          </cell>
          <cell r="C623" t="str">
            <v>M2</v>
          </cell>
          <cell r="D623">
            <v>10.8704</v>
          </cell>
        </row>
        <row r="624">
          <cell r="A624" t="str">
            <v>001.14.00240</v>
          </cell>
          <cell r="B624" t="str">
            <v>Pintura em esquadria de ferro inclusive lixamento uma demão de zarcão, correções de imperfeições e 02 demãos de tinta base de óleo</v>
          </cell>
          <cell r="C624" t="str">
            <v>M2</v>
          </cell>
          <cell r="D624">
            <v>10.8704</v>
          </cell>
        </row>
        <row r="625">
          <cell r="A625" t="str">
            <v>001.14.00260</v>
          </cell>
          <cell r="B625" t="str">
            <v>Pintura a esmalte em esquadrias de madeira com massa corrida</v>
          </cell>
          <cell r="C625" t="str">
            <v>M2</v>
          </cell>
          <cell r="D625">
            <v>12.101699999999999</v>
          </cell>
        </row>
        <row r="626">
          <cell r="A626" t="str">
            <v>001.14.00280</v>
          </cell>
          <cell r="B626" t="str">
            <v>Pintura a esmalte em esquadria de madeira sem massa corrida aplicada a 2 ou 3 demãos após os lixamentos preliminares</v>
          </cell>
          <cell r="C626" t="str">
            <v>M2</v>
          </cell>
          <cell r="D626">
            <v>8.1027000000000005</v>
          </cell>
        </row>
        <row r="627">
          <cell r="A627" t="str">
            <v>001.14.00300</v>
          </cell>
          <cell r="B627" t="str">
            <v>Pintura a esmalte com massa corrida em rodpés de madeira à 3 demãos aos após lixamento preliminar</v>
          </cell>
          <cell r="C627" t="str">
            <v>ML</v>
          </cell>
          <cell r="D627">
            <v>2.4598</v>
          </cell>
        </row>
        <row r="628">
          <cell r="A628" t="str">
            <v>001.14.00320</v>
          </cell>
          <cell r="B628" t="str">
            <v>Pintura à esmalte em forro de madeira à duas demãos em superfície lixada aparelhada e amassada</v>
          </cell>
          <cell r="C628" t="str">
            <v>M2</v>
          </cell>
          <cell r="D628">
            <v>11.655099999999999</v>
          </cell>
        </row>
        <row r="629">
          <cell r="A629" t="str">
            <v>001.14.00340</v>
          </cell>
          <cell r="B629" t="str">
            <v>Pintura em estrutura metálica com grafite incl. limpeza com escova de aço e duas demãos de zarcão</v>
          </cell>
          <cell r="C629" t="str">
            <v>M2</v>
          </cell>
          <cell r="D629">
            <v>5.1429</v>
          </cell>
        </row>
        <row r="630">
          <cell r="A630" t="str">
            <v>001.14.00360</v>
          </cell>
          <cell r="B630" t="str">
            <v>Pintura em estrutura metálica com alumínio incl. limpeza com escova de aço e duas demãos de zarcão</v>
          </cell>
          <cell r="C630" t="str">
            <v>M2</v>
          </cell>
          <cell r="D630">
            <v>5.1429</v>
          </cell>
        </row>
        <row r="631">
          <cell r="A631" t="str">
            <v>001.14.00380</v>
          </cell>
          <cell r="B631" t="str">
            <v>Pintura em estrutura metálica com esmalte incl. limpeza com escova de aço e duas demãos de zarcão</v>
          </cell>
          <cell r="C631" t="str">
            <v>M2</v>
          </cell>
          <cell r="D631">
            <v>5.1429</v>
          </cell>
        </row>
        <row r="632">
          <cell r="A632" t="str">
            <v>001.14.00400</v>
          </cell>
          <cell r="B632" t="str">
            <v>Pintura em cobertura metálica zincada inclusive limpeza das superfícies (interna e externa) na face interna.uma demão de tinta base (cromato de zinco) e duas demãos de tinta de acabamento de base sintética,</v>
          </cell>
          <cell r="C632" t="str">
            <v>M2</v>
          </cell>
          <cell r="D632">
            <v>6.2830000000000004</v>
          </cell>
        </row>
        <row r="633">
          <cell r="A633" t="str">
            <v>001.14.00420</v>
          </cell>
          <cell r="B633" t="str">
            <v>Pintura em cobertura metálica zincada inclusive limpeza das superfícies (interna e externa) na face externa aplicação de emulsão asfáltica a frio na espessura aproximadamente de 1.00 mm, uma demão de acabamento com tinta base de asfalto</v>
          </cell>
          <cell r="C633" t="str">
            <v>M2</v>
          </cell>
          <cell r="D633">
            <v>13.9017</v>
          </cell>
        </row>
        <row r="634">
          <cell r="A634" t="str">
            <v>001.14.00500</v>
          </cell>
          <cell r="B634" t="str">
            <v>Pintura em paredes internas com esmalte incl 02 demaos de massa corrida pva</v>
          </cell>
          <cell r="C634" t="str">
            <v>m2</v>
          </cell>
          <cell r="D634">
            <v>9.0042000000000009</v>
          </cell>
        </row>
        <row r="635">
          <cell r="A635" t="str">
            <v>001.14.00520</v>
          </cell>
          <cell r="B635" t="str">
            <v>Pintura em paredes internas com esmalte e com retoque de  massa corrida</v>
          </cell>
          <cell r="C635" t="str">
            <v>m2</v>
          </cell>
          <cell r="D635">
            <v>6.5228000000000002</v>
          </cell>
        </row>
        <row r="636">
          <cell r="A636" t="str">
            <v>001.14.00540</v>
          </cell>
          <cell r="B636" t="str">
            <v>Pintura interan a óleo em paredes com massa corrida executada da seguinte forma: lixamento preliminar a seco com lixa n.1 e limpeza do pó resultante, aparelhamento com 01 demão de líquido base (impermeabilizante) aplicado a trincha ou pincel</v>
          </cell>
          <cell r="C636" t="str">
            <v>M2</v>
          </cell>
          <cell r="D636">
            <v>12.253399999999999</v>
          </cell>
        </row>
        <row r="637">
          <cell r="A637" t="str">
            <v>001.14.00560</v>
          </cell>
          <cell r="B637" t="str">
            <v>Pintura à óleo em paredes internas, duas demãos, sem massa corrida executada da seguinte forma: lixamento preliminar a seco com lixa n.1 e limpeza do pó resultante - aparelhamento 01 demão com líquidobase (impermeabilizante) - 02 ou 03 demãos</v>
          </cell>
          <cell r="C637" t="str">
            <v>M2</v>
          </cell>
          <cell r="D637">
            <v>6.5228000000000002</v>
          </cell>
        </row>
        <row r="638">
          <cell r="A638" t="str">
            <v>001.14.00580</v>
          </cell>
          <cell r="B638" t="str">
            <v>Pintura a óleo em esquadrias de madeira c/massa corrida</v>
          </cell>
          <cell r="C638" t="str">
            <v>M2</v>
          </cell>
          <cell r="D638">
            <v>10.767300000000001</v>
          </cell>
        </row>
        <row r="639">
          <cell r="A639" t="str">
            <v>001.14.00600</v>
          </cell>
          <cell r="B639" t="str">
            <v>Pintura em porta de madeira com tinta a óleo renner ou similar</v>
          </cell>
          <cell r="C639" t="str">
            <v>M2</v>
          </cell>
          <cell r="D639">
            <v>7.2358000000000002</v>
          </cell>
        </row>
        <row r="640">
          <cell r="A640" t="str">
            <v>001.14.00620</v>
          </cell>
          <cell r="B640" t="str">
            <v>Pintura à óleo em rodapés de madeira à duas demãos após lixamento preliminar com retoques de massa para vedação de juntas, orifícios e outros defeitos</v>
          </cell>
          <cell r="C640" t="str">
            <v>ML</v>
          </cell>
          <cell r="D640">
            <v>1.4215</v>
          </cell>
        </row>
        <row r="641">
          <cell r="A641" t="str">
            <v>001.14.00640</v>
          </cell>
          <cell r="B641" t="str">
            <v>Pintura externa à óleo em madeira (portões, cerca, etc) à 03 demãos s/ aparelhamento e emassamento prévio</v>
          </cell>
          <cell r="C641" t="str">
            <v>M2</v>
          </cell>
          <cell r="D641">
            <v>7.2100999999999997</v>
          </cell>
        </row>
        <row r="642">
          <cell r="A642" t="str">
            <v>001.14.00660</v>
          </cell>
          <cell r="B642" t="str">
            <v>Pintura à óleo em madeiramento aparente (galpões, passadiços e beirais) a 3 demãos sem aparelhamento e emassamento prévio</v>
          </cell>
          <cell r="C642" t="str">
            <v>M2</v>
          </cell>
          <cell r="D642">
            <v>5.1166</v>
          </cell>
        </row>
        <row r="643">
          <cell r="A643" t="str">
            <v>001.14.00680</v>
          </cell>
          <cell r="B643" t="str">
            <v>Pintura externa c/ verniz plástico a base de poliuretano (verniz de barco) aplicado à 3 demãos sobre esquadrias e peça de madeira expostas ao tempo convenientemente intercalado entre as demãos</v>
          </cell>
          <cell r="C643" t="str">
            <v>M2</v>
          </cell>
          <cell r="D643">
            <v>6.3780999999999999</v>
          </cell>
        </row>
        <row r="644">
          <cell r="A644" t="str">
            <v>001.14.00700</v>
          </cell>
          <cell r="B644" t="str">
            <v>Pintura envernizamento de alvenaria aparente inclusive a preparação da superfície em 02 demãos</v>
          </cell>
          <cell r="C644" t="str">
            <v>M2</v>
          </cell>
          <cell r="D644">
            <v>6.2975000000000003</v>
          </cell>
        </row>
        <row r="645">
          <cell r="A645" t="str">
            <v>001.14.00720</v>
          </cell>
          <cell r="B645" t="str">
            <v>Pintura com verniz acrílico sobre paredes de concreto aplicado à duas demãos</v>
          </cell>
          <cell r="C645" t="str">
            <v>M2</v>
          </cell>
          <cell r="D645">
            <v>4.5688000000000004</v>
          </cell>
        </row>
        <row r="646">
          <cell r="A646" t="str">
            <v>001.14.00740</v>
          </cell>
          <cell r="B646" t="str">
            <v>Envernizamento interno em esquadrias ou forro de madeira executador da seguinte forma:lixamento e limpeza preliminar, correção de defeitos com massa incolor seguido de lixamento, duas demãos de verniz de  aparelho e lixamento e 02 demãos de verniz</v>
          </cell>
          <cell r="C646" t="str">
            <v>m2</v>
          </cell>
          <cell r="D646">
            <v>6.9675000000000002</v>
          </cell>
        </row>
        <row r="647">
          <cell r="A647" t="str">
            <v>001.14.00780</v>
          </cell>
          <cell r="B647" t="str">
            <v>Pintura - envernizamento de rodapés de madeira lixada e aparelhada com retoque de massa para correção de juntas e orifícios, verniz e acabamento aplicado em duas demãos a pincel</v>
          </cell>
          <cell r="C647" t="str">
            <v>M2</v>
          </cell>
          <cell r="D647">
            <v>1.3131999999999999</v>
          </cell>
        </row>
        <row r="648">
          <cell r="A648" t="str">
            <v>001.14.00800</v>
          </cell>
          <cell r="B648" t="str">
            <v>Pintura - envernizamento de rodapés de madeira lixada e aparelhada com retoque de massa para correção de juntas e orifícios, verniz e acabamento aplicado em duas demãos a boneca</v>
          </cell>
          <cell r="C648" t="str">
            <v>M2</v>
          </cell>
          <cell r="D648">
            <v>1.4215</v>
          </cell>
        </row>
        <row r="649">
          <cell r="A649" t="str">
            <v>001.14.00820</v>
          </cell>
          <cell r="B649" t="str">
            <v>Enceramento de madeira à boneca (portas, lambris, painéis  divisões) recomendada apenas para madeiras nobres como imbuia, caviúna, perobinha do campo, jacarandá, etc. e executado como segue: limpeza e lixamento preliminar, obturação de orifíc</v>
          </cell>
          <cell r="C649" t="str">
            <v>M2</v>
          </cell>
          <cell r="D649">
            <v>6.3494999999999999</v>
          </cell>
        </row>
        <row r="650">
          <cell r="A650" t="str">
            <v>001.14.00840</v>
          </cell>
          <cell r="B650" t="str">
            <v>Pintura externa em madeira aparente c/ líquido imunizante aplicado à brocha, pistola ou por imersão de acordo com as especificações  do fabricante</v>
          </cell>
          <cell r="C650" t="str">
            <v>M2</v>
          </cell>
          <cell r="D650">
            <v>1.6244000000000001</v>
          </cell>
        </row>
        <row r="651">
          <cell r="A651" t="str">
            <v>001.14.00860</v>
          </cell>
          <cell r="B651" t="str">
            <v>Pintura c/nata de cimento</v>
          </cell>
          <cell r="C651" t="str">
            <v>M2</v>
          </cell>
          <cell r="D651">
            <v>1.9872000000000001</v>
          </cell>
        </row>
        <row r="652">
          <cell r="A652" t="str">
            <v>001.14.00880</v>
          </cell>
          <cell r="B652" t="str">
            <v>Pintura novacor piso</v>
          </cell>
          <cell r="C652" t="str">
            <v>M2</v>
          </cell>
          <cell r="D652">
            <v>3.8085</v>
          </cell>
        </row>
        <row r="653">
          <cell r="A653" t="str">
            <v>001.14.00885</v>
          </cell>
          <cell r="B653" t="str">
            <v>Pintura de marcação da quadra de esportes c/tinta especial (conf.especificação da cbd) inclusive preparo da superfície (larg. 5.00 cm)</v>
          </cell>
          <cell r="C653" t="str">
            <v>ml</v>
          </cell>
          <cell r="D653">
            <v>4.2210000000000001</v>
          </cell>
        </row>
        <row r="654">
          <cell r="A654" t="str">
            <v>001.14.00890</v>
          </cell>
          <cell r="B654" t="str">
            <v>Pintura de marcação do campo de futebol a cal inclusive preparação do terreno largura 10 cm (conf. especif.do dop)</v>
          </cell>
          <cell r="C654" t="str">
            <v>ml</v>
          </cell>
          <cell r="D654">
            <v>3.1065</v>
          </cell>
        </row>
        <row r="655">
          <cell r="A655" t="str">
            <v>001.14.00895</v>
          </cell>
          <cell r="B655" t="str">
            <v>Demarcação de faixa com tinta acrílica especial - largura 10.00 cm</v>
          </cell>
          <cell r="C655" t="str">
            <v>ml</v>
          </cell>
          <cell r="D655">
            <v>5.4360999999999997</v>
          </cell>
        </row>
        <row r="656">
          <cell r="A656" t="str">
            <v>001.14.00900</v>
          </cell>
          <cell r="B656" t="str">
            <v>Resina aplicada a duas demaos em pisos diversos</v>
          </cell>
          <cell r="C656" t="str">
            <v>M2</v>
          </cell>
          <cell r="D656">
            <v>1.9628000000000001</v>
          </cell>
        </row>
        <row r="657">
          <cell r="A657" t="str">
            <v>001.14.00920</v>
          </cell>
          <cell r="B657" t="str">
            <v>Raspagem, lixamento e aplicacao de sinteco fosco e semi-fosco</v>
          </cell>
          <cell r="C657" t="str">
            <v>M2</v>
          </cell>
          <cell r="D657">
            <v>6.0039999999999996</v>
          </cell>
        </row>
        <row r="658">
          <cell r="A658" t="str">
            <v>001.14.00940</v>
          </cell>
          <cell r="B658" t="str">
            <v>Pintura em concreto aparente com silicone aplicado a duas demãos</v>
          </cell>
          <cell r="C658" t="str">
            <v>m2</v>
          </cell>
          <cell r="D658">
            <v>5.9654999999999996</v>
          </cell>
        </row>
        <row r="659">
          <cell r="A659" t="str">
            <v>001.14.00960</v>
          </cell>
          <cell r="B659" t="str">
            <v>Pintura do nome do estado e da atividade</v>
          </cell>
          <cell r="C659" t="str">
            <v>UN</v>
          </cell>
          <cell r="D659">
            <v>188.68</v>
          </cell>
        </row>
        <row r="660">
          <cell r="A660" t="str">
            <v>001.14.00990</v>
          </cell>
          <cell r="B660" t="str">
            <v>Pintura Epóxi em Piso a Duas Demãos Sobre Superfície Rebocada, incl Limpeza da superfície</v>
          </cell>
          <cell r="C660" t="str">
            <v>m2</v>
          </cell>
          <cell r="D660">
            <v>9.5902999999999992</v>
          </cell>
        </row>
        <row r="661">
          <cell r="A661" t="str">
            <v>001.14.00995</v>
          </cell>
          <cell r="B661" t="str">
            <v>Pintura Epóxi em Piscina ou Área Molhada à Duas Demãos Sobre Superfície Rebocada, incl preparação da superfície</v>
          </cell>
          <cell r="C661" t="str">
            <v>m2</v>
          </cell>
          <cell r="D661">
            <v>11.5015</v>
          </cell>
        </row>
        <row r="662">
          <cell r="A662" t="str">
            <v>001.14.00996</v>
          </cell>
          <cell r="B662" t="str">
            <v>Demarcação de Faixa Com Tinta Epóxi em Pisos, à Duas Demãos, Incl. Preparo da Superfície</v>
          </cell>
          <cell r="C662" t="str">
            <v>ml</v>
          </cell>
          <cell r="D662">
            <v>4.1375999999999999</v>
          </cell>
        </row>
        <row r="663">
          <cell r="A663" t="str">
            <v>001.14.00997</v>
          </cell>
          <cell r="B663" t="str">
            <v>Demarcação de Faixa Com Tinta Epóxi em Piscinas ou Áreas Molhadas, à Duas Demãos, Incl. Preparo da Superfície</v>
          </cell>
          <cell r="C663" t="str">
            <v>ml</v>
          </cell>
          <cell r="D663">
            <v>4.1375999999999999</v>
          </cell>
        </row>
        <row r="664">
          <cell r="A664" t="str">
            <v>001.14.01020</v>
          </cell>
          <cell r="B664" t="str">
            <v>Pintura de conservação de parede ou teto sem retoque de massa,com látex pva(1ª Linha Renner ou Suvinil) à uma demão, incl. aplicação fundo preparador base solvente</v>
          </cell>
          <cell r="C664" t="str">
            <v>m2</v>
          </cell>
          <cell r="D664">
            <v>3.2517999999999998</v>
          </cell>
        </row>
        <row r="665">
          <cell r="A665" t="str">
            <v>001.14.01040</v>
          </cell>
          <cell r="B665" t="str">
            <v>Pintura de conservação de parede ou teto sem retoque de massa,com látex pva(1ª Linha Renner ou Suvinil)  a duas demãos, incl.  aplicação fundo preparador base solvente</v>
          </cell>
          <cell r="C665" t="str">
            <v>m2</v>
          </cell>
          <cell r="D665">
            <v>4.0791000000000004</v>
          </cell>
        </row>
        <row r="666">
          <cell r="A666" t="str">
            <v>001.14.01060</v>
          </cell>
          <cell r="B666" t="str">
            <v>Pintura de conservação de parede ou teto sem retoque de massa,com tinta a oleo  à uma demão, incl. aplicação fundo preparador base solvente</v>
          </cell>
          <cell r="C666" t="str">
            <v>m2</v>
          </cell>
          <cell r="D666">
            <v>3.8188</v>
          </cell>
        </row>
        <row r="667">
          <cell r="A667" t="str">
            <v>001.14.01080</v>
          </cell>
          <cell r="B667" t="str">
            <v>Pintura de conservação de parede ou teto sem retoque de massa,com tinta a oleo a duas demãos, incl. aplicação fundo preparador base solvente</v>
          </cell>
          <cell r="C667" t="str">
            <v>m2</v>
          </cell>
          <cell r="D667">
            <v>5.5712000000000002</v>
          </cell>
        </row>
        <row r="668">
          <cell r="A668" t="str">
            <v>001.14.01100</v>
          </cell>
          <cell r="B668" t="str">
            <v>Pintura de conservação de parede ou teto sem retoque de massa,com tinta látex acrilico(1ª Linha Renner ou Suvinil) à uma demão, incl. aplicação fundo preparador base solvente</v>
          </cell>
          <cell r="C668" t="str">
            <v>m2</v>
          </cell>
          <cell r="D668">
            <v>3.3854000000000002</v>
          </cell>
        </row>
        <row r="669">
          <cell r="A669" t="str">
            <v>001.14.01120</v>
          </cell>
          <cell r="B669" t="str">
            <v>Pintura de conservação de parede ou teto sem retoque de massa,com tinta látex acrilico(1ª Linha Renner ou Suvinil) a duas demãos, incl. aplicação fundo preparador base solvente</v>
          </cell>
          <cell r="C669" t="str">
            <v>m2</v>
          </cell>
          <cell r="D669">
            <v>4.2451999999999996</v>
          </cell>
        </row>
        <row r="670">
          <cell r="A670" t="str">
            <v>001.14.01140</v>
          </cell>
          <cell r="B670" t="str">
            <v>Pintura de conservação em parede ou teto com retoque de massa, com látex pva(1ª Linha Renner ou Suvinil)  à duas demãos, incl. aplicação fundo preparador base solvente</v>
          </cell>
          <cell r="C670" t="str">
            <v>m2</v>
          </cell>
          <cell r="D670">
            <v>5.0374999999999996</v>
          </cell>
        </row>
        <row r="671">
          <cell r="A671" t="str">
            <v>001.14.01160</v>
          </cell>
          <cell r="B671" t="str">
            <v>Pintura de conservação em parede ou teto com retoque de massa, com tinta a óleo  à duas demãos incl. aplicação fundo preparador base solvente</v>
          </cell>
          <cell r="C671" t="str">
            <v>m2</v>
          </cell>
          <cell r="D671">
            <v>6.0312000000000001</v>
          </cell>
        </row>
        <row r="672">
          <cell r="A672" t="str">
            <v>001.14.01180</v>
          </cell>
          <cell r="B672" t="str">
            <v>Pintura de conservação em parede ou teto com retoque de massa, com tinta latéx acrilílico(1ª Linha Renner ou Suvinil) à duas demãos, incl. aplicação fundo preparador base solvente</v>
          </cell>
          <cell r="C672" t="str">
            <v>m2</v>
          </cell>
          <cell r="D672">
            <v>5.2035999999999998</v>
          </cell>
        </row>
        <row r="673">
          <cell r="A673" t="str">
            <v>001.14.01200</v>
          </cell>
          <cell r="B673" t="str">
            <v>Pintura de conservação em esquadria metálica com tinta a oleo à uma demão com retoque da pintura de base (zarcão ou grafite)</v>
          </cell>
          <cell r="C673" t="str">
            <v>M2</v>
          </cell>
          <cell r="D673">
            <v>3.3538000000000001</v>
          </cell>
        </row>
        <row r="674">
          <cell r="A674" t="str">
            <v>001.14.01220</v>
          </cell>
          <cell r="B674" t="str">
            <v>Pintura de conservação em esquadria metálica com tinta a oleo a duas demãos com retoque da pintura de base (zarcão ou grafite)</v>
          </cell>
          <cell r="C674" t="str">
            <v>M2</v>
          </cell>
          <cell r="D674">
            <v>5.1830999999999996</v>
          </cell>
        </row>
        <row r="675">
          <cell r="A675" t="str">
            <v>001.14.01240</v>
          </cell>
          <cell r="B675" t="str">
            <v>Pintura de conservação em esquadria metálica com tinta grafite à uma demão com retoque da pintura de base (zarcão ou grafite)</v>
          </cell>
          <cell r="C675" t="str">
            <v>M2</v>
          </cell>
          <cell r="D675">
            <v>3.5670000000000002</v>
          </cell>
        </row>
        <row r="676">
          <cell r="A676" t="str">
            <v>001.14.01260</v>
          </cell>
          <cell r="B676" t="str">
            <v>Pintura de conservação em esquadria metálica com tinta grafite a duas demãos com retoque da pintura de base (zarcão ou grafite)</v>
          </cell>
          <cell r="C676" t="str">
            <v>M2</v>
          </cell>
          <cell r="D676">
            <v>5.5922999999999998</v>
          </cell>
        </row>
        <row r="677">
          <cell r="A677" t="str">
            <v>001.14.01280</v>
          </cell>
          <cell r="B677" t="str">
            <v>Pintura de conservação em esquadria metálica com tinta esmalte à uma demão com retoque da pintura de base (zarcão ou grafite)</v>
          </cell>
          <cell r="C677" t="str">
            <v>M2</v>
          </cell>
          <cell r="D677">
            <v>3.5670000000000002</v>
          </cell>
        </row>
        <row r="678">
          <cell r="A678" t="str">
            <v>001.14.01300</v>
          </cell>
          <cell r="B678" t="str">
            <v>Pintura de conservação em esquadria metálica com tinta esmalte a duas demãos com retoque da pintura de base (zarcão ou grafite)</v>
          </cell>
          <cell r="C678" t="str">
            <v>M2</v>
          </cell>
          <cell r="D678">
            <v>5.5922999999999998</v>
          </cell>
        </row>
        <row r="679">
          <cell r="A679" t="str">
            <v>001.15</v>
          </cell>
          <cell r="B679" t="str">
            <v>SERVIÇOS COMPLEMENTARES</v>
          </cell>
          <cell r="D679">
            <v>12847.773999999999</v>
          </cell>
        </row>
        <row r="680">
          <cell r="A680" t="str">
            <v>001.15.00020</v>
          </cell>
          <cell r="B680" t="str">
            <v>Fornecimento de quadro negro conforme detalhe do dop de 4.00x1.20m executado na obra. após chapisco prévio será executado o emboço com argamassa 1:4:8 e reboco com argamassa 1:2 ;12 de granulação fina com superfície cuidadosamente desempenada. pintura p</v>
          </cell>
          <cell r="C680" t="str">
            <v>UN</v>
          </cell>
          <cell r="D680">
            <v>118.06019999999999</v>
          </cell>
        </row>
        <row r="681">
          <cell r="A681" t="str">
            <v>001.15.00040</v>
          </cell>
          <cell r="B681" t="str">
            <v>Fornecimento de quadro negro conforme detalhe do dop de 4.00x1.20 m executado na obra, a 80 cm do piso acabado. após chapisco prévio será executado o emboço 1:4:8 e reboco com argamassa 1:4:12 de granulação fina com a superfície cuidadosamente desempena</v>
          </cell>
          <cell r="C681" t="str">
            <v>UN</v>
          </cell>
          <cell r="D681">
            <v>110.9093</v>
          </cell>
        </row>
        <row r="682">
          <cell r="A682" t="str">
            <v>001.15.00060</v>
          </cell>
          <cell r="B682" t="str">
            <v>Recuperação de quadro negro com retoque de massa (base de óleo) lixamento e polimento com lixa de água e pintura com duas demãos de tinta verde opaca especial</v>
          </cell>
          <cell r="C682" t="str">
            <v>UN</v>
          </cell>
          <cell r="D682">
            <v>52.200299999999999</v>
          </cell>
        </row>
        <row r="683">
          <cell r="A683" t="str">
            <v>001.15.00080</v>
          </cell>
          <cell r="B683" t="str">
            <v>Fornecimento e instalação de quadro negro de madeira compensada 6 mm de espessura incl.moldura e porta giz</v>
          </cell>
          <cell r="C683" t="str">
            <v>M2</v>
          </cell>
          <cell r="D683">
            <v>39.831699999999998</v>
          </cell>
        </row>
        <row r="684">
          <cell r="A684" t="str">
            <v>001.15.00100</v>
          </cell>
          <cell r="B684" t="str">
            <v>Fornecimento e instalação de porta giz de madeira c/guarnição</v>
          </cell>
          <cell r="C684" t="str">
            <v>ML</v>
          </cell>
          <cell r="D684">
            <v>3.6802000000000001</v>
          </cell>
        </row>
        <row r="685">
          <cell r="A685" t="str">
            <v>001.15.00120</v>
          </cell>
          <cell r="B685" t="str">
            <v>Fornecimento e instalação de placa de inauguração para grupo escolar (25.00x40.00) cm</v>
          </cell>
          <cell r="C685" t="str">
            <v>UN</v>
          </cell>
          <cell r="D685">
            <v>154.75360000000001</v>
          </cell>
        </row>
        <row r="686">
          <cell r="A686" t="str">
            <v>001.15.00140</v>
          </cell>
          <cell r="B686" t="str">
            <v>Fornecimento e instalação de placa de inauguração para cadeias públicas (36.50x47.00) cm</v>
          </cell>
          <cell r="C686" t="str">
            <v>UN</v>
          </cell>
          <cell r="D686">
            <v>204.75360000000001</v>
          </cell>
        </row>
        <row r="687">
          <cell r="A687" t="str">
            <v>001.15.00160</v>
          </cell>
          <cell r="B687" t="str">
            <v>Fornecimento e instalação de placa de inauguração p/ escritório regional urbano da prodeagro - 25x40cm</v>
          </cell>
          <cell r="C687" t="str">
            <v>UN</v>
          </cell>
          <cell r="D687">
            <v>1354.7536</v>
          </cell>
        </row>
        <row r="688">
          <cell r="A688" t="str">
            <v>001.15.00180</v>
          </cell>
          <cell r="B688" t="str">
            <v>Fornecimento e instalação de placa de inauguração em alumínio fundido 65.00x75.00cm</v>
          </cell>
          <cell r="C688" t="str">
            <v>UN</v>
          </cell>
          <cell r="D688">
            <v>403.83240000000001</v>
          </cell>
        </row>
        <row r="689">
          <cell r="A689" t="str">
            <v>001.15.00220</v>
          </cell>
          <cell r="B689" t="str">
            <v>Fornecimento e instalação de mastro p/bandeira em poste cônico inclusive pintura e pertences altura livre 5.00 m</v>
          </cell>
          <cell r="C689" t="str">
            <v>UN</v>
          </cell>
          <cell r="D689">
            <v>202.20920000000001</v>
          </cell>
        </row>
        <row r="690">
          <cell r="A690" t="str">
            <v>001.15.00240</v>
          </cell>
          <cell r="B690" t="str">
            <v>Fornecimento e instalação de mastro p/bandeira em cano galvanizado diâmetro 3 pol inclusive pintura e pertences altura livre 5 m</v>
          </cell>
          <cell r="C690" t="str">
            <v>UN</v>
          </cell>
          <cell r="D690">
            <v>371.83190000000002</v>
          </cell>
        </row>
        <row r="691">
          <cell r="A691" t="str">
            <v>001.15.00260</v>
          </cell>
          <cell r="B691" t="str">
            <v>Fornecimento e instalação de mastro p/bandeira constituído de 3 postes de cano galvanizado diâmetro 3 pol conforme detalhe do dop</v>
          </cell>
          <cell r="C691" t="str">
            <v>CJ</v>
          </cell>
          <cell r="D691">
            <v>1926.1723</v>
          </cell>
        </row>
        <row r="692">
          <cell r="A692" t="str">
            <v>001.15.00280</v>
          </cell>
          <cell r="B692" t="str">
            <v>Fornecimento e instalação de trave p/futebol de salão incluindo pintura, rede de nylon conforme detalhe dop</v>
          </cell>
          <cell r="C692" t="str">
            <v>CJ</v>
          </cell>
          <cell r="D692">
            <v>733.02239999999995</v>
          </cell>
        </row>
        <row r="693">
          <cell r="A693" t="str">
            <v>001.15.00320</v>
          </cell>
          <cell r="B693" t="str">
            <v>Fornecimento e instalação de suporte p/tabela de basquete em treliçado inclusive pilares de concreto armado (aparente), fundação, pintura (treliças) conforme det. do dop</v>
          </cell>
          <cell r="C693" t="str">
            <v>UN</v>
          </cell>
          <cell r="D693">
            <v>2321.2620000000002</v>
          </cell>
        </row>
        <row r="694">
          <cell r="A694" t="str">
            <v>001.15.00360</v>
          </cell>
          <cell r="B694" t="str">
            <v>Fornecimento e instalação de suporte p/voley em cano galvanizado diâmetro 3 pol inclusive pintura dos mastros, catraca, rede e demais pertences ( 02 postes)</v>
          </cell>
          <cell r="C694" t="str">
            <v>CJ</v>
          </cell>
          <cell r="D694">
            <v>454.94439999999997</v>
          </cell>
        </row>
        <row r="695">
          <cell r="A695" t="str">
            <v>001.15.00370</v>
          </cell>
          <cell r="B695" t="str">
            <v>Execução de Arquibancada Com 03 degraus em Estrutura Mista de Concreto Armado e Alvenaria, Conf. Det. SINFRA</v>
          </cell>
          <cell r="C695" t="str">
            <v>ml</v>
          </cell>
          <cell r="D695">
            <v>1287.9147</v>
          </cell>
        </row>
        <row r="696">
          <cell r="A696" t="str">
            <v>001.15.00720</v>
          </cell>
          <cell r="B696" t="str">
            <v>Fornecimento e instalação de bancada seca em ardósia polida  1.50 x 0.80</v>
          </cell>
          <cell r="C696" t="str">
            <v>UN</v>
          </cell>
          <cell r="D696">
            <v>180.38390000000001</v>
          </cell>
        </row>
        <row r="697">
          <cell r="A697" t="str">
            <v>001.15.00760</v>
          </cell>
          <cell r="B697" t="str">
            <v>Fornecimento e instalação de bancada seca em granito polido</v>
          </cell>
          <cell r="C697" t="str">
            <v>M2</v>
          </cell>
          <cell r="D697">
            <v>213.06979999999999</v>
          </cell>
        </row>
        <row r="698">
          <cell r="A698" t="str">
            <v>001.15.00860</v>
          </cell>
          <cell r="B698" t="str">
            <v>Fornecimento e assentamento de revestimento externo com retalhos de pedra de mao</v>
          </cell>
          <cell r="C698" t="str">
            <v>M2</v>
          </cell>
          <cell r="D698">
            <v>10.0808</v>
          </cell>
        </row>
        <row r="699">
          <cell r="A699" t="str">
            <v>001.15.00940</v>
          </cell>
          <cell r="B699" t="str">
            <v>Fornecimento e instalação de armário sob pia em fórmica</v>
          </cell>
          <cell r="C699" t="str">
            <v>M2</v>
          </cell>
          <cell r="D699">
            <v>225</v>
          </cell>
        </row>
        <row r="700">
          <cell r="A700" t="str">
            <v>001.15.00960</v>
          </cell>
          <cell r="B700" t="str">
            <v>Fornecimento e instalação de armário em madeira aparente aparelhada e tratada</v>
          </cell>
          <cell r="C700" t="str">
            <v>M2</v>
          </cell>
          <cell r="D700">
            <v>114.4205</v>
          </cell>
        </row>
        <row r="701">
          <cell r="A701" t="str">
            <v>001.15.00980</v>
          </cell>
          <cell r="B701" t="str">
            <v>Fornecimento e instalação de armário em alvenaria com prateleiras de madeira aparelhada (2,40x0,60x3,00)m</v>
          </cell>
          <cell r="C701" t="str">
            <v>UN</v>
          </cell>
          <cell r="D701">
            <v>287.95139999999998</v>
          </cell>
        </row>
        <row r="702">
          <cell r="A702" t="str">
            <v>001.15.01000</v>
          </cell>
          <cell r="B702" t="str">
            <v>Fornecimento e instalação de balcão de madeira conf. projeto 12.20 x 0.60 x 1.00 m</v>
          </cell>
          <cell r="C702" t="str">
            <v>UN</v>
          </cell>
          <cell r="D702">
            <v>969.9</v>
          </cell>
        </row>
        <row r="703">
          <cell r="A703" t="str">
            <v>001.15.01080</v>
          </cell>
          <cell r="B703" t="str">
            <v>Fornecimento e instalação de exaustor elétrico com d=50cm 1cv</v>
          </cell>
          <cell r="C703" t="str">
            <v>UN</v>
          </cell>
          <cell r="D703">
            <v>161.83240000000001</v>
          </cell>
        </row>
        <row r="704">
          <cell r="A704" t="str">
            <v>001.15.01140</v>
          </cell>
          <cell r="B704" t="str">
            <v>Fornecimento e instalação de mola p/ porta tipo vai-vem</v>
          </cell>
          <cell r="C704" t="str">
            <v>UN</v>
          </cell>
          <cell r="D704">
            <v>33.307000000000002</v>
          </cell>
        </row>
        <row r="705">
          <cell r="A705" t="str">
            <v>001.15.01220</v>
          </cell>
          <cell r="B705" t="str">
            <v>Fornecimento e instalação  de banca ou tampo de ardósia natural cor preta tipo on c/ resinex</v>
          </cell>
          <cell r="C705" t="str">
            <v>M2</v>
          </cell>
          <cell r="D705">
            <v>109.943</v>
          </cell>
        </row>
        <row r="706">
          <cell r="A706" t="str">
            <v>001.15.01240</v>
          </cell>
          <cell r="B706" t="str">
            <v>Fornecimento e instalação de banca ou tampo em ardósia polida esp. 3cm</v>
          </cell>
          <cell r="C706" t="str">
            <v>M2</v>
          </cell>
          <cell r="D706">
            <v>108.2216</v>
          </cell>
        </row>
        <row r="707">
          <cell r="A707" t="str">
            <v>001.15.01320</v>
          </cell>
          <cell r="B707" t="str">
            <v>Fornecimento e instalação de portão em cano galvanizado 2 pol e tela galvanizada malha 2cm</v>
          </cell>
          <cell r="C707" t="str">
            <v>M2</v>
          </cell>
          <cell r="D707">
            <v>100.0842</v>
          </cell>
        </row>
        <row r="708">
          <cell r="A708" t="str">
            <v>001.15.01400</v>
          </cell>
          <cell r="B708" t="str">
            <v>Fornecimento e instalação de bancada, tampo ou balcão em granito cinza polido, espessura 2.00 cm</v>
          </cell>
          <cell r="C708" t="str">
            <v>M2</v>
          </cell>
          <cell r="D708">
            <v>135.2216</v>
          </cell>
        </row>
        <row r="709">
          <cell r="A709" t="str">
            <v>001.15.01460</v>
          </cell>
          <cell r="B709" t="str">
            <v>Fornecimento e instalação de caixa de concreto pré-moldado para ar condicionado de 10.000 btu</v>
          </cell>
          <cell r="C709" t="str">
            <v>UN</v>
          </cell>
          <cell r="D709">
            <v>54.443199999999997</v>
          </cell>
        </row>
        <row r="710">
          <cell r="A710" t="str">
            <v>001.15.01560</v>
          </cell>
          <cell r="B710" t="str">
            <v>Fornecimento e instalação de bancada em granito cinza polido l=0,60m sobre alvenaria revestida de azulejo branco, exceto cubas (quantificada e orçada na parte hidráulica)</v>
          </cell>
          <cell r="C710" t="str">
            <v>ML</v>
          </cell>
          <cell r="D710">
            <v>140.9074</v>
          </cell>
        </row>
        <row r="711">
          <cell r="A711" t="str">
            <v>001.15.01600</v>
          </cell>
          <cell r="B711" t="str">
            <v>Fornecimento e instalação de balcão de atendimento em madeira l=0,40m e=0,05m apoiado sobre alvenaria aparente de tijolo cerâmico de 21 furos, inclusive passagem pelo balcão</v>
          </cell>
          <cell r="C711" t="str">
            <v>M</v>
          </cell>
          <cell r="D711">
            <v>108.1168</v>
          </cell>
        </row>
        <row r="712">
          <cell r="A712" t="str">
            <v>001.15.01620</v>
          </cell>
          <cell r="B712" t="str">
            <v>Fornecimento e instalação de corrimao em tubo galvanizado 1"""" chumbado no piso h=1,00m pintado com tinta à óleo 02 demãos</v>
          </cell>
          <cell r="C712" t="str">
            <v>M</v>
          </cell>
          <cell r="D712">
            <v>55.084299999999999</v>
          </cell>
        </row>
        <row r="713">
          <cell r="A713" t="str">
            <v>001.15.01640</v>
          </cell>
          <cell r="B713" t="str">
            <v>Fornecimento e instalação de corrimão em tubo galvanizado 2"""" chumbado no piso h=1.00 m pintado com tinta à óleo 02 demãos</v>
          </cell>
          <cell r="C713" t="str">
            <v>ML</v>
          </cell>
          <cell r="D713">
            <v>99.674300000000002</v>
          </cell>
        </row>
        <row r="714">
          <cell r="A714" t="str">
            <v>***</v>
          </cell>
          <cell r="B714" t="str">
            <v>Fornecimento e instalação de quadro negro, abaulado, c=5.00 m, h=1.30 m, apoiado em pedra de ardósia com moldura em madeira, conforme detalhe</v>
          </cell>
          <cell r="C714" t="str">
            <v>un</v>
          </cell>
          <cell r="D714">
            <v>541.83000000000004</v>
          </cell>
        </row>
        <row r="715">
          <cell r="A715" t="str">
            <v>001.16</v>
          </cell>
          <cell r="B715" t="str">
            <v>URBANIZAÇÃO</v>
          </cell>
          <cell r="D715">
            <v>2312.7172</v>
          </cell>
        </row>
        <row r="716">
          <cell r="A716" t="str">
            <v>001.16.00241</v>
          </cell>
          <cell r="B716" t="str">
            <v>Fornecimento e Plantio de Agave Comum (pequena), com manutenção por 60 dias com irrigação, pulverização, poda e substituição de mudas mortas</v>
          </cell>
          <cell r="C716" t="str">
            <v>un</v>
          </cell>
          <cell r="D716">
            <v>7.3754</v>
          </cell>
        </row>
        <row r="717">
          <cell r="A717" t="str">
            <v>001.16.00242</v>
          </cell>
          <cell r="B717" t="str">
            <v>Fornecimento e Plantio de Agave Comum (média), com manutenção por 60 dias com irrigação, pulverização, poda e substituição de mudas mortas</v>
          </cell>
          <cell r="C717" t="str">
            <v>un</v>
          </cell>
          <cell r="D717">
            <v>14.278</v>
          </cell>
        </row>
        <row r="718">
          <cell r="A718" t="str">
            <v>001.16.00243</v>
          </cell>
          <cell r="B718" t="str">
            <v>Fornecimento e Plantio de Agave Comum (grande), com manutenção por 60 dias com irrigação, pulverização, poda e substituição de mudas mortas</v>
          </cell>
          <cell r="C718" t="str">
            <v>un</v>
          </cell>
          <cell r="D718">
            <v>20.0794</v>
          </cell>
        </row>
        <row r="719">
          <cell r="A719" t="str">
            <v>001.16.00244</v>
          </cell>
          <cell r="B719" t="str">
            <v>Fornecimento e Plantio de Areca (pequena), com manutenção por 60 dias com irrigação, pulverização, poda e substituição de mudas mortas</v>
          </cell>
          <cell r="C719" t="str">
            <v>un</v>
          </cell>
          <cell r="D719">
            <v>10.375400000000001</v>
          </cell>
        </row>
        <row r="720">
          <cell r="A720" t="str">
            <v>001.16.00245</v>
          </cell>
          <cell r="B720" t="str">
            <v>Fornecimento e Plantio de Areca (média), com manutenção por 60 dias com irrigação, pulverização, poda e substituição de mudas mortas</v>
          </cell>
          <cell r="C720" t="str">
            <v>un</v>
          </cell>
          <cell r="D720">
            <v>19.277999999999999</v>
          </cell>
        </row>
        <row r="721">
          <cell r="A721" t="str">
            <v>001.16.00246</v>
          </cell>
          <cell r="B721" t="str">
            <v>Fornecimento e Plantio de Areca (grande), com manutenção por 60 dias com irrigação, pulverização, poda e substituição de mudas mortas</v>
          </cell>
          <cell r="C721" t="str">
            <v>un</v>
          </cell>
          <cell r="D721">
            <v>30.0794</v>
          </cell>
        </row>
        <row r="722">
          <cell r="A722" t="str">
            <v>001.16.00247</v>
          </cell>
          <cell r="B722" t="str">
            <v>Fornecimento e Plantio de Bauhínia Rosa (pequeno), com manutenção por 60 dias com irrigação, pulverização, poda e substituição de mudas mortas</v>
          </cell>
          <cell r="C722" t="str">
            <v>un</v>
          </cell>
          <cell r="D722">
            <v>6.0031999999999996</v>
          </cell>
        </row>
        <row r="723">
          <cell r="A723" t="str">
            <v>001.16.00248</v>
          </cell>
          <cell r="B723" t="str">
            <v>Fornecimento e Plantio de Bauhínia Rosa (médio), com manutenção por 60 dias com irrigação, pulverização, poda e substituição de mudas mortas</v>
          </cell>
          <cell r="C723" t="str">
            <v>un</v>
          </cell>
          <cell r="D723">
            <v>17.375399999999999</v>
          </cell>
        </row>
        <row r="724">
          <cell r="A724" t="str">
            <v>001.16.00249</v>
          </cell>
          <cell r="B724" t="str">
            <v>Fornecimento e Plantio de Bahuínia Rosa (grande), com manutenção por 60 dias com irrigação, pulverização, poda e substituição de mudas mortas</v>
          </cell>
          <cell r="C724" t="str">
            <v>un</v>
          </cell>
          <cell r="D724">
            <v>31.7027</v>
          </cell>
        </row>
        <row r="725">
          <cell r="A725" t="str">
            <v>001.16.00250</v>
          </cell>
          <cell r="B725" t="str">
            <v>Fornecimento e Plantio de Biri, com manutenção por 60 dias com irrigação, pulverização, poda e substituição de mudas mortas</v>
          </cell>
          <cell r="C725" t="str">
            <v>un</v>
          </cell>
          <cell r="D725">
            <v>7.5031999999999996</v>
          </cell>
        </row>
        <row r="726">
          <cell r="A726" t="str">
            <v>001.16.00251</v>
          </cell>
          <cell r="B726" t="str">
            <v>Fornecimento e Plantio de Chuva de Ouro (pequena), com manutenção por 60 dias com irrigação, pulverização, poda e substituição de mudas mortas</v>
          </cell>
          <cell r="C726" t="str">
            <v>un</v>
          </cell>
          <cell r="D726">
            <v>7.5031999999999996</v>
          </cell>
        </row>
        <row r="727">
          <cell r="A727" t="str">
            <v>001.16.00252</v>
          </cell>
          <cell r="B727" t="str">
            <v>Fornecimento e Plantio de Chuva de Ouro (média), com manutenção por 60 dias com irrigação, pulverização, poda e substituição de mudas mortas</v>
          </cell>
          <cell r="C727" t="str">
            <v>un</v>
          </cell>
          <cell r="D727">
            <v>13.3637</v>
          </cell>
        </row>
        <row r="728">
          <cell r="A728" t="str">
            <v>001.16.00253</v>
          </cell>
          <cell r="B728" t="str">
            <v>Fornecimento e Plantio de Chuva de Ouro (grande), com manutenção por 60 dias com irrigação, pulverização, poda e substituição de mudas mortas</v>
          </cell>
          <cell r="C728" t="str">
            <v>un</v>
          </cell>
          <cell r="D728">
            <v>17.375399999999999</v>
          </cell>
        </row>
        <row r="729">
          <cell r="A729" t="str">
            <v>001.16.00254</v>
          </cell>
          <cell r="B729" t="str">
            <v>Fornecimento e Plantio de Croton (pequena), com manutenção por 60 dias com irrigação, pulverização, poda e substituição de mudas mortas</v>
          </cell>
          <cell r="C729" t="str">
            <v>un</v>
          </cell>
          <cell r="D729">
            <v>3.5032000000000001</v>
          </cell>
        </row>
        <row r="730">
          <cell r="A730" t="str">
            <v>001.16.00255</v>
          </cell>
          <cell r="B730" t="str">
            <v>Fornecimento e Plantio de Croton (média), com manutenção por 60 dias com irrigação, pulverização, poda e substituição de mudas mortas</v>
          </cell>
          <cell r="C730" t="str">
            <v>un</v>
          </cell>
          <cell r="D730">
            <v>5.3636999999999997</v>
          </cell>
        </row>
        <row r="731">
          <cell r="A731" t="str">
            <v>001.16.00256</v>
          </cell>
          <cell r="B731" t="str">
            <v>Fornecimento e Plantio de Croton (grande), com manutenção por 60 dias com irrigação, pulverização, poda e substituição de mudas mortas</v>
          </cell>
          <cell r="C731" t="str">
            <v>un</v>
          </cell>
          <cell r="D731">
            <v>10.375400000000001</v>
          </cell>
        </row>
        <row r="732">
          <cell r="A732" t="str">
            <v>001.16.00257</v>
          </cell>
          <cell r="B732" t="str">
            <v>Fornecimento e Plantio de Dracena Marginata (pequena), com manutenção por 60 dias com irrigação, pulverização, poda e substituição de mudas mortas</v>
          </cell>
          <cell r="C732" t="str">
            <v>un</v>
          </cell>
          <cell r="D732">
            <v>8.8754000000000008</v>
          </cell>
        </row>
        <row r="733">
          <cell r="A733" t="str">
            <v>001.16.00258</v>
          </cell>
          <cell r="B733" t="str">
            <v>Fornecimento e Plantio de Dracena Marginata (média), com manutenção por 60 dias com irrigação, pulverização, poda e substituição de mudas mortas</v>
          </cell>
          <cell r="C733" t="str">
            <v>un</v>
          </cell>
          <cell r="D733">
            <v>17.375399999999999</v>
          </cell>
        </row>
        <row r="734">
          <cell r="A734" t="str">
            <v>001.16.00259</v>
          </cell>
          <cell r="B734" t="str">
            <v>Fornecimento e Plantio de Dracena Marginata (grande), com manutenção por 60 dias com irrigação, pulverização, poda e substituição de mudas mortas</v>
          </cell>
          <cell r="C734" t="str">
            <v>un</v>
          </cell>
          <cell r="D734">
            <v>29.277999999999999</v>
          </cell>
        </row>
        <row r="735">
          <cell r="A735" t="str">
            <v>001.16.00260</v>
          </cell>
          <cell r="B735" t="str">
            <v>Fornecimento e Plantio de Era Forrageira, com manutenção por 60 dias com irrigação, pulverização, poda e substituição de mudas mortas</v>
          </cell>
          <cell r="C735" t="str">
            <v>un</v>
          </cell>
          <cell r="D735">
            <v>2.0032000000000001</v>
          </cell>
        </row>
        <row r="736">
          <cell r="A736" t="str">
            <v>001.16.00261</v>
          </cell>
          <cell r="B736" t="str">
            <v>Fornecimento e Plantio de Eretrina (média), com manutenção por 60 dias com irrigação, pulverização, poda e substituição de mudas mortas</v>
          </cell>
          <cell r="C736" t="str">
            <v>un</v>
          </cell>
          <cell r="D736">
            <v>16.363700000000001</v>
          </cell>
        </row>
        <row r="737">
          <cell r="A737" t="str">
            <v>001.16.00262</v>
          </cell>
          <cell r="B737" t="str">
            <v>Fornecimento e Plantio de Hemigrafis Forrageira , com manutenção por 60 dias com irrigação, pulverização, poda e substituição de mudas mortas</v>
          </cell>
          <cell r="C737" t="str">
            <v>un</v>
          </cell>
          <cell r="D737">
            <v>1.5032000000000001</v>
          </cell>
        </row>
        <row r="738">
          <cell r="A738" t="str">
            <v>001.16.00263</v>
          </cell>
          <cell r="B738" t="str">
            <v>Fornecimento e Plantio de Hibisco Bicolor (pequena), com manutenção por 60 dias com irrigação, pulverização, poda e substituição de mudas mortas</v>
          </cell>
          <cell r="C738" t="str">
            <v>un</v>
          </cell>
          <cell r="D738">
            <v>3.5032000000000001</v>
          </cell>
        </row>
        <row r="739">
          <cell r="A739" t="str">
            <v>001.16.00264</v>
          </cell>
          <cell r="B739" t="str">
            <v>Fornecimento e Plantio de Hibisco Bicolor (média), com manutenção por 60 dias com irrigação, pulverização, poda e substituição de mudas mortas</v>
          </cell>
          <cell r="C739" t="str">
            <v>un</v>
          </cell>
          <cell r="D739">
            <v>5.3636999999999997</v>
          </cell>
        </row>
        <row r="740">
          <cell r="A740" t="str">
            <v>001.16.00265</v>
          </cell>
          <cell r="B740" t="str">
            <v>Fornecimento e Plantio de Hibisco Bicolor (grande), com manutenção por 60 dias com irrigação, pulverização, poda e substituição de mudas mortas</v>
          </cell>
          <cell r="C740" t="str">
            <v>un</v>
          </cell>
          <cell r="D740">
            <v>10.375400000000001</v>
          </cell>
        </row>
        <row r="741">
          <cell r="A741" t="str">
            <v>001.16.00266</v>
          </cell>
          <cell r="B741" t="str">
            <v>Fornecimento e Plantio de Ipê Amarelo (pequeno), com manutenção por 60 dias com irrigação, pulverização, poda e substituição de mudas mortas</v>
          </cell>
          <cell r="C741" t="str">
            <v>un</v>
          </cell>
          <cell r="D741">
            <v>9.3636999999999997</v>
          </cell>
        </row>
        <row r="742">
          <cell r="A742" t="str">
            <v>001.16.00267</v>
          </cell>
          <cell r="B742" t="str">
            <v>Fornecimento e Plantio de Ipê Amarelo (médio), com manutenção por 60 dias com irrigação, pulverização, poda e substituição de mudas mortas</v>
          </cell>
          <cell r="C742" t="str">
            <v>un</v>
          </cell>
          <cell r="D742">
            <v>14.375400000000001</v>
          </cell>
        </row>
        <row r="743">
          <cell r="A743" t="str">
            <v>001.16.00268</v>
          </cell>
          <cell r="B743" t="str">
            <v>Fornecimento e Plantio de Ipê Amarelo (grande), com manutenção por 60 dias com irrigação, pulverização, poda e substituição de mudas mortas</v>
          </cell>
          <cell r="C743" t="str">
            <v>un</v>
          </cell>
          <cell r="D743">
            <v>25.0794</v>
          </cell>
        </row>
        <row r="744">
          <cell r="A744" t="str">
            <v>001.16.00269</v>
          </cell>
          <cell r="B744" t="str">
            <v>Fornecimento e Plantio de Ipê Rosa (pequeno), com manutenção por 60 dias com irrigação, pulverização, poda e substituição de mudas mortas</v>
          </cell>
          <cell r="C744" t="str">
            <v>un</v>
          </cell>
          <cell r="D744">
            <v>10.375400000000001</v>
          </cell>
        </row>
        <row r="745">
          <cell r="A745" t="str">
            <v>001.16.00270</v>
          </cell>
          <cell r="B745" t="str">
            <v>Fornecimento e Plantio de Ipê Rosa (médio), com manutenção por 60 dias com irrigação, pulverização, poda e substituição de mudas mortas</v>
          </cell>
          <cell r="C745" t="str">
            <v>un</v>
          </cell>
          <cell r="D745">
            <v>16.277999999999999</v>
          </cell>
        </row>
        <row r="746">
          <cell r="A746" t="str">
            <v>001.16.00271</v>
          </cell>
          <cell r="B746" t="str">
            <v>Fornecimento e Plantio de Ipê Rosa (grande), com manutenção por 60 dias com irrigação, pulverização, poda e substituição de mudas mortas</v>
          </cell>
          <cell r="C746" t="str">
            <v>un</v>
          </cell>
          <cell r="D746">
            <v>24.406700000000001</v>
          </cell>
        </row>
        <row r="747">
          <cell r="A747" t="str">
            <v>001.16.00272</v>
          </cell>
          <cell r="B747" t="str">
            <v>Fornecimento e Plantio de Ipê Roxo (pequeno), com manutenção por 60 dias com irrigação, pulverização, poda e substituição de mudas mortas</v>
          </cell>
          <cell r="C747" t="str">
            <v>un</v>
          </cell>
          <cell r="D747">
            <v>10.375400000000001</v>
          </cell>
        </row>
        <row r="748">
          <cell r="A748" t="str">
            <v>001.16.00273</v>
          </cell>
          <cell r="B748" t="str">
            <v>Fornecimento e Plantio de Ipê Roxo (médio), com manutenção por 60 dias com irrigação, pulverização, poda e substituição de mudas mortas</v>
          </cell>
          <cell r="C748" t="str">
            <v>un</v>
          </cell>
          <cell r="D748">
            <v>17.0794</v>
          </cell>
        </row>
        <row r="749">
          <cell r="A749" t="str">
            <v>001.16.00274</v>
          </cell>
          <cell r="B749" t="str">
            <v>Fornecimento e Plantio de Ipê Roxo (grande), com manutenção por 60 dias com irrigação, pulverização, poda e substituição de mudas mortas</v>
          </cell>
          <cell r="C749" t="str">
            <v>un</v>
          </cell>
          <cell r="D749">
            <v>25.0794</v>
          </cell>
        </row>
        <row r="750">
          <cell r="A750" t="str">
            <v>001.16.00275</v>
          </cell>
          <cell r="B750" t="str">
            <v>Fornecimento e Plantio de Ixória Híbrida Amarela (pequena), com manutenção por 60 dias com irrigação, pulverização, poda e substituição de mudas mortas</v>
          </cell>
          <cell r="C750" t="str">
            <v>un</v>
          </cell>
          <cell r="D750">
            <v>3.5032000000000001</v>
          </cell>
        </row>
        <row r="751">
          <cell r="A751" t="str">
            <v>001.16.00276</v>
          </cell>
          <cell r="B751" t="str">
            <v>Fornecimento e Plantio de Ixória Híbrida Amarela (média), com manutenção por 60 dias com irrigação, pulverização, poda e substituição de mudas mortas</v>
          </cell>
          <cell r="C751" t="str">
            <v>un</v>
          </cell>
          <cell r="D751">
            <v>5.3636999999999997</v>
          </cell>
        </row>
        <row r="752">
          <cell r="A752" t="str">
            <v>001.16.00277</v>
          </cell>
          <cell r="B752" t="str">
            <v>Fornecimento e Plantio de Ixória Híbrida Amarela (grande), com manutenção por 60 dias com irrigação, pulverização, poda e substituição de mudas mortas</v>
          </cell>
          <cell r="C752" t="str">
            <v>un</v>
          </cell>
          <cell r="D752">
            <v>9.3636999999999997</v>
          </cell>
        </row>
        <row r="753">
          <cell r="A753" t="str">
            <v>001.16.00278</v>
          </cell>
          <cell r="B753" t="str">
            <v>Fornecimento e Plantio de Ixória Híbrida Vermelha (pequena), com manutenção por 60 dias com irrigação, pulverização, poda e substituição de mudas mortas</v>
          </cell>
          <cell r="C753" t="str">
            <v>un</v>
          </cell>
          <cell r="D753">
            <v>3.5032000000000001</v>
          </cell>
        </row>
        <row r="754">
          <cell r="A754" t="str">
            <v>001.16.00279</v>
          </cell>
          <cell r="B754" t="str">
            <v>Fornecimento e Plantio de Ixória Híbrida Vermelha (média), com manutenção por 60 dias com irrigação, pulverização, poda e substituição de mudas mortas</v>
          </cell>
          <cell r="C754" t="str">
            <v>un</v>
          </cell>
          <cell r="D754">
            <v>5.3636999999999997</v>
          </cell>
        </row>
        <row r="755">
          <cell r="A755" t="str">
            <v>001.16.00280</v>
          </cell>
          <cell r="B755" t="str">
            <v>Fornecimento e Plantio de Ixória Híbrida Vermelha (grande), com manutenção por 60 dias com irrigação, pulverização, poda e substituição de mudas mortas</v>
          </cell>
          <cell r="C755" t="str">
            <v>un</v>
          </cell>
          <cell r="D755">
            <v>9.3636999999999997</v>
          </cell>
        </row>
        <row r="756">
          <cell r="A756" t="str">
            <v>001.16.00281</v>
          </cell>
          <cell r="B756" t="str">
            <v>Fornecimento e Plantio de Jacarandá Mimoso (pequeno), com manutenção por 60 dias com irrigação, pulverização, poda e substituição de mudas mortas</v>
          </cell>
          <cell r="C756" t="str">
            <v>un</v>
          </cell>
          <cell r="D756">
            <v>4.8636999999999997</v>
          </cell>
        </row>
        <row r="757">
          <cell r="A757" t="str">
            <v>001.16.00282</v>
          </cell>
          <cell r="B757" t="str">
            <v>Fornecimento e Plantio de Jacarandá Mimoso (médio), com manutenção por 60 dias com irrigação, pulverização, poda e substituição de mudas mortas</v>
          </cell>
          <cell r="C757" t="str">
            <v>un</v>
          </cell>
          <cell r="D757">
            <v>16.277999999999999</v>
          </cell>
        </row>
        <row r="758">
          <cell r="A758" t="str">
            <v>001.16.00283</v>
          </cell>
          <cell r="B758" t="str">
            <v>Fornecimento e Plantio de Jacarandá Mimoso (grande), com manutenção por 60 dias com irrigação, pulverização, poda e substituição de mudas mortas</v>
          </cell>
          <cell r="C758" t="str">
            <v>un</v>
          </cell>
          <cell r="D758">
            <v>23.0794</v>
          </cell>
        </row>
        <row r="759">
          <cell r="A759" t="str">
            <v>001.16.00284</v>
          </cell>
          <cell r="B759" t="str">
            <v>Fornecimento e Plantio de Mini Flamboyant (pequena), com manutenção por 60 dias com irrigação, pulverização, poda e substituição de mudas mortas</v>
          </cell>
          <cell r="C759" t="str">
            <v>un</v>
          </cell>
          <cell r="D759">
            <v>4.8636999999999997</v>
          </cell>
        </row>
        <row r="760">
          <cell r="A760" t="str">
            <v>001.16.00285</v>
          </cell>
          <cell r="B760" t="str">
            <v>Fornecimento e Plantio de Mini Flamboyant (média), com manutenção por 60 dias com irrigação, pulverização, poda e substituição de mudas mortas</v>
          </cell>
          <cell r="C760" t="str">
            <v>un</v>
          </cell>
          <cell r="D760">
            <v>7.3754</v>
          </cell>
        </row>
        <row r="761">
          <cell r="A761" t="str">
            <v>001.16.00286</v>
          </cell>
          <cell r="B761" t="str">
            <v>Fornecimento e Plantio de Mini Ixória (pequena), com manutenção por 60 dias com irrigação, pulverização, poda e substituição de mudas mortas</v>
          </cell>
          <cell r="C761" t="str">
            <v>un</v>
          </cell>
          <cell r="D761">
            <v>1.6032</v>
          </cell>
        </row>
        <row r="762">
          <cell r="A762" t="str">
            <v>001.16.00287</v>
          </cell>
          <cell r="B762" t="str">
            <v>Fornecimento e Plantio de Mini Ixória (média), com manutenção por 60 dias com irrigação, pulverização, poda e substituição de mudas mortas</v>
          </cell>
          <cell r="C762" t="str">
            <v>un</v>
          </cell>
          <cell r="D762">
            <v>4.3636999999999997</v>
          </cell>
        </row>
        <row r="763">
          <cell r="A763" t="str">
            <v>001.16.00288</v>
          </cell>
          <cell r="B763" t="str">
            <v>Fornecimento e Plantio de Mini Ixória (grande), com manutenção por 60 dias com irrigação, pulverização, poda e substituição de mudas mortas</v>
          </cell>
          <cell r="C763" t="str">
            <v>un</v>
          </cell>
          <cell r="D763">
            <v>7.3754</v>
          </cell>
        </row>
        <row r="764">
          <cell r="A764" t="str">
            <v>001.16.00289</v>
          </cell>
          <cell r="B764" t="str">
            <v>Fornecimento e Plantio de Musaendra (pequena), com manutenção por 60 dias com irrigação, pulverização, poda e substituição de mudas mortas</v>
          </cell>
          <cell r="C764" t="str">
            <v>un</v>
          </cell>
          <cell r="D764">
            <v>5.3636999999999997</v>
          </cell>
        </row>
        <row r="765">
          <cell r="A765" t="str">
            <v>001.16.00290</v>
          </cell>
          <cell r="B765" t="str">
            <v>Fornecimento e Plantio de Musaendra (média), com manutenção por 60 dias com irrigação, pulverização, poda e substituição de mudas mortas</v>
          </cell>
          <cell r="C765" t="str">
            <v>un</v>
          </cell>
          <cell r="D765">
            <v>12.278</v>
          </cell>
        </row>
        <row r="766">
          <cell r="A766" t="str">
            <v>001.16.00291</v>
          </cell>
          <cell r="B766" t="str">
            <v>Fornecimento e Plantio de Oiti (pequena), com manutenção por 60 dias com irrigação, pulverização, poda e substituição de mudas mortas</v>
          </cell>
          <cell r="C766" t="str">
            <v>un</v>
          </cell>
          <cell r="D766">
            <v>10.0794</v>
          </cell>
        </row>
        <row r="767">
          <cell r="A767" t="str">
            <v>001.16.00292</v>
          </cell>
          <cell r="B767" t="str">
            <v>Fornecimento e Plantio de Oiti (média), com manutenção por 60 dias com irrigação, pulverização, poda e substituição de mudas mortas</v>
          </cell>
          <cell r="C767" t="str">
            <v>un</v>
          </cell>
          <cell r="D767">
            <v>22.4833</v>
          </cell>
        </row>
        <row r="768">
          <cell r="A768" t="str">
            <v>001.16.00293</v>
          </cell>
          <cell r="B768" t="str">
            <v>Fornecimento e Plantio de Oiti (grande), com manutenção por 60 dias com irrigação, pulverização, poda e substituição de mudas mortas</v>
          </cell>
          <cell r="C768" t="str">
            <v>un</v>
          </cell>
          <cell r="D768">
            <v>39.588700000000003</v>
          </cell>
        </row>
        <row r="769">
          <cell r="A769" t="str">
            <v>001.16.00294</v>
          </cell>
          <cell r="B769" t="str">
            <v>Fornecimento e Plantio de Paineira (grande), com manutenção por 60 dias com irrigação, pulverização, poda e substituição de mudas mortas</v>
          </cell>
          <cell r="C769" t="str">
            <v>un</v>
          </cell>
          <cell r="D769">
            <v>32.4833</v>
          </cell>
        </row>
        <row r="770">
          <cell r="A770" t="str">
            <v>001.16.00295</v>
          </cell>
          <cell r="B770" t="str">
            <v>Fornecimento e Plantio de Palmeira Fênix ( 2.00 mts), com manutenção por 60 dias com irrigação, pulverização, poda e substituição de mudas mortas</v>
          </cell>
          <cell r="C770" t="str">
            <v>un</v>
          </cell>
          <cell r="D770">
            <v>32.4833</v>
          </cell>
        </row>
        <row r="771">
          <cell r="A771" t="str">
            <v>001.16.00296</v>
          </cell>
          <cell r="B771" t="str">
            <v>Fornecimento e Plantio de Palmeira Fênix ( 3.00 mts), com manutenção por 60 dias com irrigação, pulverização, poda e substituição de mudas mortas</v>
          </cell>
          <cell r="C771" t="str">
            <v>un</v>
          </cell>
          <cell r="D771">
            <v>54.588700000000003</v>
          </cell>
        </row>
        <row r="772">
          <cell r="A772" t="str">
            <v>001.16.00297</v>
          </cell>
          <cell r="B772" t="str">
            <v>Fornecimento e Plantio de Palmeira Fênix ( 4.00 mts), com manutenção por 60 dias com irrigação, pulverização, poda e substituição de mudas mortas</v>
          </cell>
          <cell r="C772" t="str">
            <v>un</v>
          </cell>
          <cell r="D772">
            <v>77.793999999999997</v>
          </cell>
        </row>
        <row r="773">
          <cell r="A773" t="str">
            <v>001.16.00298</v>
          </cell>
          <cell r="B773" t="str">
            <v>Fornecimento e Plantio de Palmeira Fênix ( 4.50 mts), com manutenção por 60 dias com irrigação, pulverização, poda e substituição de mudas mortas</v>
          </cell>
          <cell r="C773" t="str">
            <v>un</v>
          </cell>
          <cell r="D773">
            <v>109.39660000000001</v>
          </cell>
        </row>
        <row r="774">
          <cell r="A774" t="str">
            <v>001.16.00299</v>
          </cell>
          <cell r="B774" t="str">
            <v>Fornecimento e Plantio de Palmeira Imperial ( 1.20 mts), com manutenção por 60 dias com irrigação, pulverização, poda e substituição de mudas mortas</v>
          </cell>
          <cell r="C774" t="str">
            <v>un</v>
          </cell>
          <cell r="D774">
            <v>20.0794</v>
          </cell>
        </row>
        <row r="775">
          <cell r="A775" t="str">
            <v>001.16.00300</v>
          </cell>
          <cell r="B775" t="str">
            <v>Fornecimento e Plantio de Palmeira Imperial ( 2.00 mts), com manutenção por 60 dias com irrigação, pulverização, poda e substituição de mudas mortas</v>
          </cell>
          <cell r="C775" t="str">
            <v>un</v>
          </cell>
          <cell r="D775">
            <v>47.4833</v>
          </cell>
        </row>
        <row r="776">
          <cell r="A776" t="str">
            <v>001.16.00301</v>
          </cell>
          <cell r="B776" t="str">
            <v>Fornecimento e Plantio de Palmeira Imperial ( 3.00 mts), com manutenção por 60 dias com irrigação, pulverização, poda e substituição de mudas mortas</v>
          </cell>
          <cell r="C776" t="str">
            <v>un</v>
          </cell>
          <cell r="D776">
            <v>84.588700000000003</v>
          </cell>
        </row>
        <row r="777">
          <cell r="A777" t="str">
            <v>001.16.00302</v>
          </cell>
          <cell r="B777" t="str">
            <v>Fornecimento e Plantio de Palmeira Jerivá ( 2.00 mts), com manutenção por 60 dias com irrigação, pulverização, poda e substituição de mudas mortas</v>
          </cell>
          <cell r="C777" t="str">
            <v>un</v>
          </cell>
          <cell r="D777">
            <v>42.4833</v>
          </cell>
        </row>
        <row r="778">
          <cell r="A778" t="str">
            <v>001.16.00303</v>
          </cell>
          <cell r="B778" t="str">
            <v>Fornecimento e Plantio de Palmeira Jerivá (3.00 mts), com manutenção por 60 dias com irrigação, pulverização, poda e substituição de mudas mortas</v>
          </cell>
          <cell r="C778" t="str">
            <v>un</v>
          </cell>
          <cell r="D778">
            <v>59.588700000000003</v>
          </cell>
        </row>
        <row r="779">
          <cell r="A779" t="str">
            <v>001.16.00304</v>
          </cell>
          <cell r="B779" t="str">
            <v>Fornecimento e Plantio de Palmeira Jerivá (4.00 mts), com manutenção por 60 dias com irrigação, pulverização, poda e substituição de mudas mortas</v>
          </cell>
          <cell r="C779" t="str">
            <v>un</v>
          </cell>
          <cell r="D779">
            <v>77.793999999999997</v>
          </cell>
        </row>
        <row r="780">
          <cell r="A780" t="str">
            <v>001.16.00305</v>
          </cell>
          <cell r="B780" t="str">
            <v>Fornecimento e Plantio de Palmeira Jerivá (4.50 mts), com manutenção por 60 dias com irrigação, pulverização, poda e substituição de mudas mortas</v>
          </cell>
          <cell r="C780" t="str">
            <v>un</v>
          </cell>
          <cell r="D780">
            <v>98.7239</v>
          </cell>
        </row>
        <row r="781">
          <cell r="A781" t="str">
            <v>001.16.00306</v>
          </cell>
          <cell r="B781" t="str">
            <v>Fornecimento e Plantio de Papirus do Egito (pequeno), com manutenção por 60 dias com irrigação, pulverização, poda e substituição de mudas mortas</v>
          </cell>
          <cell r="C781" t="str">
            <v>un</v>
          </cell>
          <cell r="D781">
            <v>4.0031999999999996</v>
          </cell>
        </row>
        <row r="782">
          <cell r="A782" t="str">
            <v>001.16.00307</v>
          </cell>
          <cell r="B782" t="str">
            <v>Fornecimento e Plantio de Papirus do Egito (médio), com manutenção por 60 dias com irrigação, pulverização, poda e substituição de mudas mortas</v>
          </cell>
          <cell r="C782" t="str">
            <v>un</v>
          </cell>
          <cell r="D782">
            <v>4.0031999999999996</v>
          </cell>
        </row>
        <row r="783">
          <cell r="A783" t="str">
            <v>001.16.00308</v>
          </cell>
          <cell r="B783" t="str">
            <v>Fornecimento e Plantio de Pau Brasil (média), com manutenção por 60 dias com irrigação, pulverização, poda e substituição de mudas mortas</v>
          </cell>
          <cell r="C783" t="str">
            <v>un</v>
          </cell>
          <cell r="D783">
            <v>19.277999999999999</v>
          </cell>
        </row>
        <row r="784">
          <cell r="A784" t="str">
            <v>001.16.00309</v>
          </cell>
          <cell r="B784" t="str">
            <v>Fornecimento e Plantio de Pau Ferro (pequeno), com manutenção por 60 dias com irrigação, pulverização, poda e substituição de mudas mortas</v>
          </cell>
          <cell r="C784" t="str">
            <v>un</v>
          </cell>
          <cell r="D784">
            <v>6.3636999999999997</v>
          </cell>
        </row>
        <row r="785">
          <cell r="A785" t="str">
            <v>001.16.00310</v>
          </cell>
          <cell r="B785" t="str">
            <v>Fornecimento e Plantio de Pau Ferro (médio), com manutenção por 60 dias com irrigação, pulverização, poda e substituição de mudas mortas</v>
          </cell>
          <cell r="C785" t="str">
            <v>un</v>
          </cell>
          <cell r="D785">
            <v>6.3636999999999997</v>
          </cell>
        </row>
        <row r="786">
          <cell r="A786" t="str">
            <v>001.16.00311</v>
          </cell>
          <cell r="B786" t="str">
            <v>Fornecimento e Plantio de Pingo de Ouro (pequeno), com manutenção por 60 dias com irrigação, pulverização, poda e substituição de mudas mortas</v>
          </cell>
          <cell r="C786" t="str">
            <v>un</v>
          </cell>
          <cell r="D786">
            <v>1.5032000000000001</v>
          </cell>
        </row>
        <row r="787">
          <cell r="A787" t="str">
            <v>001.16.00312</v>
          </cell>
          <cell r="B787" t="str">
            <v>Fornecimento e Plantio de Pingo de Ouro (média), com manutenção por 60 dias com irrigação, pulverização, poda e substituição de mudas mortas</v>
          </cell>
          <cell r="C787" t="str">
            <v>un</v>
          </cell>
          <cell r="D787">
            <v>2.5032000000000001</v>
          </cell>
        </row>
        <row r="788">
          <cell r="A788" t="str">
            <v>001.16.00313</v>
          </cell>
          <cell r="B788" t="str">
            <v>Fornecimento e Plantio de Pingo de Ouro (grande), com manutenção por 60 dias com irrigação, pulverização, poda e substituição de mudas mortas</v>
          </cell>
          <cell r="C788" t="str">
            <v>un</v>
          </cell>
          <cell r="D788">
            <v>4.3636999999999997</v>
          </cell>
        </row>
        <row r="789">
          <cell r="A789" t="str">
            <v>001.16.00314</v>
          </cell>
          <cell r="B789" t="str">
            <v>Fornecimento e Plantio de Sansão do Campo (pequeno), com manutenção por 60 dias com irrigação, pulverização, poda e substituição de mudas mortas</v>
          </cell>
          <cell r="C789" t="str">
            <v>un</v>
          </cell>
          <cell r="D789">
            <v>1.4032</v>
          </cell>
        </row>
        <row r="790">
          <cell r="A790" t="str">
            <v>001.16.00320</v>
          </cell>
          <cell r="B790" t="str">
            <v>Grade de proteção para árvores h = 2.00 m</v>
          </cell>
          <cell r="C790" t="str">
            <v>un</v>
          </cell>
          <cell r="D790">
            <v>33.894199999999998</v>
          </cell>
        </row>
        <row r="791">
          <cell r="A791" t="str">
            <v>001.16.00321</v>
          </cell>
          <cell r="B791" t="str">
            <v>Fornecimento e espalhamento de terra vegetal</v>
          </cell>
          <cell r="C791" t="str">
            <v>m3</v>
          </cell>
          <cell r="D791">
            <v>70.227999999999994</v>
          </cell>
        </row>
        <row r="792">
          <cell r="A792" t="str">
            <v>001.16.00322</v>
          </cell>
          <cell r="B792" t="str">
            <v>Grama em Sementes - Plantio Manual de Semente de Grama incl. Irrigação de Área, Frequência 1 Vez Por Semana Pelo Período de 30 dias</v>
          </cell>
          <cell r="C792" t="str">
            <v>m2</v>
          </cell>
          <cell r="D792">
            <v>0.62280000000000002</v>
          </cell>
        </row>
        <row r="793">
          <cell r="A793" t="str">
            <v>001.16.00323</v>
          </cell>
          <cell r="B793" t="str">
            <v>Grama em mudas tipo (forquilha ou estrela) com manutenção por 60 dias  com irrigação diária, pulverização, adubação e substiuição de mudas mortas</v>
          </cell>
          <cell r="C793" t="str">
            <v>m2</v>
          </cell>
          <cell r="D793">
            <v>2.5028000000000001</v>
          </cell>
        </row>
        <row r="794">
          <cell r="A794" t="str">
            <v>001.16.00325</v>
          </cell>
          <cell r="B794" t="str">
            <v>Grama em placas com manutenção por 60 dias com irrigação diária, pulverização, adubação e substituição de mudas mortas</v>
          </cell>
          <cell r="C794" t="str">
            <v>m2</v>
          </cell>
          <cell r="D794">
            <v>4.5937999999999999</v>
          </cell>
        </row>
        <row r="795">
          <cell r="A795" t="str">
            <v>001.16.00337</v>
          </cell>
          <cell r="B795" t="str">
            <v>Cascalho lavado p/passeio</v>
          </cell>
          <cell r="C795" t="str">
            <v>m3</v>
          </cell>
          <cell r="D795">
            <v>36.814</v>
          </cell>
        </row>
        <row r="796">
          <cell r="A796" t="str">
            <v>001.16.00640</v>
          </cell>
          <cell r="B796" t="str">
            <v>Brita na área interna do prédio</v>
          </cell>
          <cell r="C796" t="str">
            <v>M3</v>
          </cell>
          <cell r="D796">
            <v>44.918399999999998</v>
          </cell>
        </row>
        <row r="797">
          <cell r="A797" t="str">
            <v>001.16.00660</v>
          </cell>
          <cell r="B797" t="str">
            <v>Brita na área interna do prédio - branca - (fins decorativos)</v>
          </cell>
          <cell r="C797" t="str">
            <v>M3</v>
          </cell>
          <cell r="D797">
            <v>49.228000000000002</v>
          </cell>
        </row>
        <row r="798">
          <cell r="A798" t="str">
            <v>001.16.00680</v>
          </cell>
          <cell r="B798" t="str">
            <v>Brita na área interna do prédio - escurinha - (fins decorativos)</v>
          </cell>
          <cell r="C798" t="str">
            <v>M3</v>
          </cell>
          <cell r="D798">
            <v>49.228000000000002</v>
          </cell>
        </row>
        <row r="799">
          <cell r="A799" t="str">
            <v>001.16.00760</v>
          </cell>
          <cell r="B799" t="str">
            <v>Execução de alambrado em tubo de ferro Galvanizado 2.1/2"" chapa 13 formando quadro de 3.00x3.00m e tela galvanizada fio 12 malha 2"" fixado com arame galvanizado n.14</v>
          </cell>
          <cell r="C799" t="str">
            <v>m2</v>
          </cell>
          <cell r="D799">
            <v>50.365400000000001</v>
          </cell>
        </row>
        <row r="800">
          <cell r="A800" t="str">
            <v>001.16.00770</v>
          </cell>
          <cell r="B800" t="str">
            <v>Alambrado c/ Tela Arame Galv. Losangular fio 12, malha 2"", altura da tela 1.50 m, fix. em pilarete de concreto pré moldado h= 2.60 m, espaçados a cada 2.50 m, com reforço arame galv. n.10, incl.mureta de alvenaria h=0.50 m chapiscada, rebocada e caiada</v>
          </cell>
          <cell r="C800" t="str">
            <v>ml</v>
          </cell>
          <cell r="D800">
            <v>69.436300000000003</v>
          </cell>
        </row>
        <row r="801">
          <cell r="A801" t="str">
            <v>001.16.00775</v>
          </cell>
          <cell r="B801" t="str">
            <v>Alambrado c/ Tela Arame Galv. Soldada 150x50 fio 12, altura da tela 1.50 m, fix. em pilarete de concreto pré moldado h= 2.80 m, espaçados a cada 2.50 m, com reforço arame galv. n.10, incl.mureta de alvenaria h=0.50 m chapiscada, rebocada e caiada</v>
          </cell>
          <cell r="C801" t="str">
            <v>ml</v>
          </cell>
          <cell r="D801">
            <v>76.352900000000005</v>
          </cell>
        </row>
        <row r="802">
          <cell r="A802" t="str">
            <v>001.16.00776</v>
          </cell>
          <cell r="B802" t="str">
            <v>Fornecimento e Instalação de Portão em Tubo Galvanizado 2"" e Tela Galvanizada Malha 2"", incl. Ferragens</v>
          </cell>
          <cell r="C802" t="str">
            <v>m2</v>
          </cell>
          <cell r="D802">
            <v>100.0842</v>
          </cell>
        </row>
        <row r="803">
          <cell r="A803" t="str">
            <v>001.16.00777</v>
          </cell>
          <cell r="B803" t="str">
            <v>Fornecimento e Instalação de Portão em Tubo Galvanizado 2"" em Tela Galvanizada Malha 2"", incl. Ferragens dim. 0.80 x 2.10 m Conf. Det. 04 SINFRA</v>
          </cell>
          <cell r="C803" t="str">
            <v>m2</v>
          </cell>
          <cell r="D803">
            <v>120.17749999999999</v>
          </cell>
        </row>
        <row r="804">
          <cell r="A804" t="str">
            <v>001.16.00778</v>
          </cell>
          <cell r="B804" t="str">
            <v>Pavimentação c/ lajotas pré-moldadas de concreto sextavado ( bloquete). deverão observar as mesmas especificações de ítens anteriores no que se refere a assentamento e rejuntamento. espessura de 5 cm para calcadas</v>
          </cell>
          <cell r="C804" t="str">
            <v>m2</v>
          </cell>
          <cell r="D804">
            <v>22.2544</v>
          </cell>
        </row>
        <row r="805">
          <cell r="A805" t="str">
            <v>001.16.00779</v>
          </cell>
          <cell r="B805" t="str">
            <v>Pavimentação c/ lajotas pré-moldadas de concreto sextavado ( bloquete). deverão observar as mesmas especificações de ítens anteriores no que se refere a assentamento e rejuntamento. espessura de 10 cm para tráfego</v>
          </cell>
          <cell r="C805" t="str">
            <v>m2</v>
          </cell>
          <cell r="D805">
            <v>32.5959</v>
          </cell>
        </row>
        <row r="806">
          <cell r="A806" t="str">
            <v>001.16.00880</v>
          </cell>
          <cell r="B806" t="str">
            <v>Fornecimento e assentamento de paralelepípedo</v>
          </cell>
          <cell r="C806" t="str">
            <v>m2</v>
          </cell>
          <cell r="D806">
            <v>27.15</v>
          </cell>
        </row>
        <row r="807">
          <cell r="A807" t="str">
            <v>001.16.00981</v>
          </cell>
          <cell r="B807" t="str">
            <v>Guias de concreto pré-moldados (concreto 300kg cimento/m3) de seção 15x30 cm (espessura 12.00 cm no topo)  o serviço inclui a abertura das valas, assentamento e rejuntamento das guias</v>
          </cell>
          <cell r="C807" t="str">
            <v>ml</v>
          </cell>
          <cell r="D807">
            <v>18.142399999999999</v>
          </cell>
        </row>
        <row r="808">
          <cell r="A808" t="str">
            <v>001.16.00982</v>
          </cell>
          <cell r="B808" t="str">
            <v>Guias curvas de concreto pré-moldados (concreto 300kg cimento/m3) de seção 15x30 cm (espessura 12.00 cm no topo)  o serviço inclui a abertura das valas, assentamento e rejuntamento das guias</v>
          </cell>
          <cell r="C808" t="str">
            <v>ml</v>
          </cell>
          <cell r="D808">
            <v>18.024899999999999</v>
          </cell>
        </row>
        <row r="809">
          <cell r="A809" t="str">
            <v>001.16.00984</v>
          </cell>
          <cell r="B809" t="str">
            <v>Sarjeta de concreto (300kg cim/m3) fundido no local seção 40.00 x 8.00 cm, o serviço inclui a abertura de vala, assentamento e rejuntamento</v>
          </cell>
          <cell r="C809" t="str">
            <v>ml</v>
          </cell>
          <cell r="D809">
            <v>16.5931</v>
          </cell>
        </row>
        <row r="810">
          <cell r="A810" t="str">
            <v>001.16.00985</v>
          </cell>
          <cell r="B810" t="str">
            <v>Retirada e reassentamento de meio-fio</v>
          </cell>
          <cell r="C810" t="str">
            <v>m</v>
          </cell>
          <cell r="D810">
            <v>17.592400000000001</v>
          </cell>
        </row>
        <row r="811">
          <cell r="A811" t="str">
            <v>001.17</v>
          </cell>
          <cell r="B811" t="str">
            <v>INSTALAÇÕES ELÉTRICAS - BAIXA TENSÃO</v>
          </cell>
          <cell r="D811">
            <v>40234.390099999997</v>
          </cell>
        </row>
        <row r="812">
          <cell r="A812" t="str">
            <v>001.17.00002</v>
          </cell>
          <cell r="B812" t="str">
            <v>Abertura e enchimento de rasgos na alvenaria para passagem de canalização diâmetro 1/2 à 1 pol</v>
          </cell>
          <cell r="C812" t="str">
            <v>ML</v>
          </cell>
          <cell r="D812">
            <v>2.0531000000000001</v>
          </cell>
        </row>
        <row r="813">
          <cell r="A813" t="str">
            <v>001.17.00004</v>
          </cell>
          <cell r="B813" t="str">
            <v>Abertura e enchimento de rasgos na alvenaria para passagem de canalização diâmetro 1 1/4 à 2 pol</v>
          </cell>
          <cell r="C813" t="str">
            <v>ML</v>
          </cell>
          <cell r="D813">
            <v>2.7353999999999998</v>
          </cell>
        </row>
        <row r="814">
          <cell r="A814" t="str">
            <v>001.17.00006</v>
          </cell>
          <cell r="B814" t="str">
            <v>Abertura e enchimento de rasgos na alvenaria para passagem de canalização diâmetro 2.5 à 4 pol</v>
          </cell>
          <cell r="C814" t="str">
            <v>ML</v>
          </cell>
          <cell r="D814">
            <v>3.8428</v>
          </cell>
        </row>
        <row r="815">
          <cell r="A815" t="str">
            <v>001.17.00010</v>
          </cell>
          <cell r="B815" t="str">
            <v>Abertura e enchimento de rasgos no concreto para passagem de canalização diâmetro de 1/2 à 1 pol</v>
          </cell>
          <cell r="C815" t="str">
            <v>ML</v>
          </cell>
          <cell r="D815">
            <v>4.4991000000000003</v>
          </cell>
        </row>
        <row r="816">
          <cell r="A816" t="str">
            <v>001.17.00020</v>
          </cell>
          <cell r="B816" t="str">
            <v>Envelope de concreto Fck=13,50 Mpa, para proteção de tubos enterrados, incl. escavação, acerto de vala e lançamento de concreto</v>
          </cell>
          <cell r="C816" t="str">
            <v>M3</v>
          </cell>
          <cell r="D816">
            <v>192.8115</v>
          </cell>
        </row>
        <row r="817">
          <cell r="A817" t="str">
            <v>001.17.00040</v>
          </cell>
          <cell r="B817" t="str">
            <v>Fornecimento e instalação de Padrão Monofásico Em Aço Galvanizado h= 5.00 mts Aéreo 40 A """"CP"""" s/ eletroduto - Conjunto completo incl aterramento</v>
          </cell>
          <cell r="C817" t="str">
            <v>UN</v>
          </cell>
          <cell r="D817">
            <v>228.0378</v>
          </cell>
        </row>
        <row r="818">
          <cell r="A818" t="str">
            <v>001.17.00060</v>
          </cell>
          <cell r="B818" t="str">
            <v>Fornecimento e instalação de Padrão Monofásico Em Aço Galvanizado h= 7.00 mts Aéreo 40 A """"CP"""" s/ eletroduto - Conjunto completo incl aterramento</v>
          </cell>
          <cell r="C818" t="str">
            <v>UN</v>
          </cell>
          <cell r="D818">
            <v>266.49779999999998</v>
          </cell>
        </row>
        <row r="819">
          <cell r="A819" t="str">
            <v>001.17.00080</v>
          </cell>
          <cell r="B819" t="str">
            <v>Fornecimento e Instalação de Padrão Bifásico  Em Aço Galvanizado h= 7.00 mts Aéreo 60 A """"CP"""" s/ eletroduto - Conjunto completo incl aterramento</v>
          </cell>
          <cell r="C819" t="str">
            <v>UN</v>
          </cell>
          <cell r="D819">
            <v>305.90170000000001</v>
          </cell>
        </row>
        <row r="820">
          <cell r="A820" t="str">
            <v>001.17.00100</v>
          </cell>
          <cell r="B820" t="str">
            <v>Fornecimento e instalação de Padrão Trifásico  Em Aço Galvanizado h= 7.00 mts Aéreo 60 A """"CP"""" s/ eletroduto - Conjunto completo incl aterramento</v>
          </cell>
          <cell r="C820" t="str">
            <v>UN</v>
          </cell>
          <cell r="D820">
            <v>629.08119999999997</v>
          </cell>
        </row>
        <row r="821">
          <cell r="A821" t="str">
            <v>001.17.00120</v>
          </cell>
          <cell r="B821" t="str">
            <v>Fornecimento e instalação de Padrão Trifásico  Em Aço Galvanizado h= 7.00 mts Aéreo 100 A """"CP"""" s/ eletroduto - Conjunto completo incl aterramento</v>
          </cell>
          <cell r="C821" t="str">
            <v>UN</v>
          </cell>
          <cell r="D821">
            <v>836.77120000000002</v>
          </cell>
        </row>
        <row r="822">
          <cell r="A822" t="str">
            <v>001.17.00140</v>
          </cell>
          <cell r="B822" t="str">
            <v>Fornecimento e instalação de Padrão Trifásico  Em Aço Galvanizado h= 7.00 mts Aéreo 125 A """"CP"""" s/ eletroduto, DJ T 04 - Conjunto completo incl aterramento</v>
          </cell>
          <cell r="C822" t="str">
            <v>CJ</v>
          </cell>
          <cell r="D822">
            <v>1771.3912</v>
          </cell>
        </row>
        <row r="823">
          <cell r="A823" t="str">
            <v>001.17.00160</v>
          </cell>
          <cell r="B823" t="str">
            <v>Fornecimento e instalação de Caixa Padrão """"CP"""" P/ Medidor Monofásico, Bifásico e Trifásico - Baixa Tensão</v>
          </cell>
          <cell r="C823" t="str">
            <v>UN</v>
          </cell>
          <cell r="D823">
            <v>46.717799999999997</v>
          </cell>
        </row>
        <row r="824">
          <cell r="A824" t="str">
            <v>001.17.00180</v>
          </cell>
          <cell r="B824" t="str">
            <v>Fornecimento e instalação de Caixa Padrão """"FP"""" P/ Medidor Bifásico e Trifásico - Baixa Tensão</v>
          </cell>
          <cell r="C824" t="str">
            <v>UN</v>
          </cell>
          <cell r="D824">
            <v>95.237799999999993</v>
          </cell>
        </row>
        <row r="825">
          <cell r="A825" t="str">
            <v>001.17.00200</v>
          </cell>
          <cell r="B825" t="str">
            <v>Fornecimento e instalação de Caixa Padrão """"FM"""" P/ Medidor Monofásico - Baixa Tensão</v>
          </cell>
          <cell r="C825" t="str">
            <v>UN</v>
          </cell>
          <cell r="D825">
            <v>81.090900000000005</v>
          </cell>
        </row>
        <row r="826">
          <cell r="A826" t="str">
            <v>001.17.00220</v>
          </cell>
          <cell r="B826" t="str">
            <v>Fornecimento e instalação de Isolador Roldana de Plástico C/ Parafuso P/ Fixar em Madeira de 1/2 pol.</v>
          </cell>
          <cell r="C826" t="str">
            <v>UN</v>
          </cell>
          <cell r="D826">
            <v>0.54479999999999995</v>
          </cell>
        </row>
        <row r="827">
          <cell r="A827" t="str">
            <v>001.17.00240</v>
          </cell>
          <cell r="B827" t="str">
            <v>Fornecimento e instalação de Isolador Roldana de Plástico C/ Parafuso P/ Fixar em Madeira de 3/4 pol.</v>
          </cell>
          <cell r="C827" t="str">
            <v>UN</v>
          </cell>
          <cell r="D827">
            <v>0.56679999999999997</v>
          </cell>
        </row>
        <row r="828">
          <cell r="A828" t="str">
            <v>001.17.00250</v>
          </cell>
          <cell r="B828" t="str">
            <v>Fornecimento e Instalação de Isolador Roldana de Porcelana 72x72 C/ Parafuso P/ Fixar Em Madeira</v>
          </cell>
          <cell r="C828" t="str">
            <v>UN</v>
          </cell>
          <cell r="D828">
            <v>2.4375</v>
          </cell>
        </row>
        <row r="829">
          <cell r="A829" t="str">
            <v>001.17.00260</v>
          </cell>
          <cell r="B829" t="str">
            <v>Fornecimento e instalação de Mangueira  Polietileno Marron  Linha Popular Diâmetro 1/2 Pol X 2,0 mm</v>
          </cell>
          <cell r="C829" t="str">
            <v>M</v>
          </cell>
          <cell r="D829">
            <v>1.0469999999999999</v>
          </cell>
        </row>
        <row r="830">
          <cell r="A830" t="str">
            <v>001.17.00280</v>
          </cell>
          <cell r="B830" t="str">
            <v>Fornecimento e instalação de Mangueira  Polietileno Marron  Linha Popular Diâmetro 3/4 Pol X 2,5 mm</v>
          </cell>
          <cell r="C830" t="str">
            <v>M</v>
          </cell>
          <cell r="D830">
            <v>1.304</v>
          </cell>
        </row>
        <row r="831">
          <cell r="A831" t="str">
            <v>001.17.00300</v>
          </cell>
          <cell r="B831" t="str">
            <v>Fornecimento e instalação de Mangueira  Polietileno Marron  Linha Popular Diâmetro 1 Pol X 2,5 mm</v>
          </cell>
          <cell r="C831" t="str">
            <v>M</v>
          </cell>
          <cell r="D831">
            <v>1.5761000000000001</v>
          </cell>
        </row>
        <row r="832">
          <cell r="A832" t="str">
            <v>001.17.00320</v>
          </cell>
          <cell r="B832" t="str">
            <v>Fornecimento e instalação de canaleta de pvc 110x20x2.200 mm ref. 300 46 sistema """"""""x"""""""" da pial</v>
          </cell>
          <cell r="C832" t="str">
            <v>UN</v>
          </cell>
          <cell r="D832">
            <v>5.7478999999999996</v>
          </cell>
        </row>
        <row r="833">
          <cell r="A833" t="str">
            <v>001.17.00340</v>
          </cell>
          <cell r="B833" t="str">
            <v>Fornecimento e instalação de eletroduto flexível  1/2"""""""" (20mm) corrugado de pvc</v>
          </cell>
          <cell r="C833" t="str">
            <v>M</v>
          </cell>
          <cell r="D833">
            <v>1.5539000000000001</v>
          </cell>
        </row>
        <row r="834">
          <cell r="A834" t="str">
            <v>001.17.00360</v>
          </cell>
          <cell r="B834" t="str">
            <v>Fornecimento e instalação de eletroduto flexível  3/4"""""""" (25mm) corrugado de pvc</v>
          </cell>
          <cell r="C834" t="str">
            <v>M</v>
          </cell>
          <cell r="D834">
            <v>1.9313</v>
          </cell>
        </row>
        <row r="835">
          <cell r="A835" t="str">
            <v>001.17.00380</v>
          </cell>
          <cell r="B835" t="str">
            <v>Fornecimento e instalação de eletroduto flexível  1"""""""" (32mm) corrugado de pvc</v>
          </cell>
          <cell r="C835" t="str">
            <v>M</v>
          </cell>
          <cell r="D835">
            <v>3.2338</v>
          </cell>
        </row>
        <row r="836">
          <cell r="A836" t="str">
            <v>001.17.00400</v>
          </cell>
          <cell r="B836" t="str">
            <v>Fornecimento e instalação de Caixa Retang. De Ferro  de Embutir C/Furos De 1/2 pol e 3/4pol 4x2pol</v>
          </cell>
          <cell r="C836" t="str">
            <v>UN</v>
          </cell>
          <cell r="D836">
            <v>3.0249000000000001</v>
          </cell>
        </row>
        <row r="837">
          <cell r="A837" t="str">
            <v>001.17.00440</v>
          </cell>
          <cell r="B837" t="str">
            <v>Fornecimento e instalação de Caixa Retang. De Ferro  de Embutir C/Furos De 1/2 pol e 3/4pol 4x4pol</v>
          </cell>
          <cell r="C837" t="str">
            <v>UN</v>
          </cell>
          <cell r="D837">
            <v>3.8159000000000001</v>
          </cell>
        </row>
        <row r="838">
          <cell r="A838" t="str">
            <v>001.17.00460</v>
          </cell>
          <cell r="B838" t="str">
            <v>Fornecimento e instalação de Caixa Retang. De Ferro  de Embutir C/Furos De 1/2 pol e 3/4pol 3x3pol</v>
          </cell>
          <cell r="C838" t="str">
            <v>UN</v>
          </cell>
          <cell r="D838">
            <v>3.3249</v>
          </cell>
        </row>
        <row r="839">
          <cell r="A839" t="str">
            <v>001.17.00480</v>
          </cell>
          <cell r="B839" t="str">
            <v>Fornecimento e instalação de Caixa  Octog. De Ferro de Embutir Fundo Movel C/Furos 1/2 pol e3/4pol 4x4 pol - FMD</v>
          </cell>
          <cell r="C839" t="str">
            <v>UN</v>
          </cell>
          <cell r="D839">
            <v>4.2039</v>
          </cell>
        </row>
        <row r="840">
          <cell r="A840" t="str">
            <v>001.17.00510</v>
          </cell>
          <cell r="B840" t="str">
            <v>Fornecimento e instalação de Caixa De Ligação P/Piso Em Liga De Alumínio 4x2pol</v>
          </cell>
          <cell r="C840" t="str">
            <v>UN</v>
          </cell>
          <cell r="D840">
            <v>8.4628999999999994</v>
          </cell>
        </row>
        <row r="841">
          <cell r="A841" t="str">
            <v>001.17.00540</v>
          </cell>
          <cell r="B841" t="str">
            <v>Fornecimento e instalação de fio de cobre seção 1.50 mm2, com isolamento para 750 v, com caract. não propagante ao fogo e auto extinguível, pirastic ou similar.</v>
          </cell>
          <cell r="C841" t="str">
            <v>ML</v>
          </cell>
          <cell r="D841">
            <v>0.61150000000000004</v>
          </cell>
        </row>
        <row r="842">
          <cell r="A842" t="str">
            <v>001.17.00560</v>
          </cell>
          <cell r="B842" t="str">
            <v>Fornecimento e instalação de fio de cobre seção 2.50 mm2, com isolamento para 750 v, com caract. não propagante ao fogo e auto extinguível, pirastic ou similar.</v>
          </cell>
          <cell r="C842" t="str">
            <v>ML</v>
          </cell>
          <cell r="D842">
            <v>0.71350000000000002</v>
          </cell>
        </row>
        <row r="843">
          <cell r="A843" t="str">
            <v>001.17.00580</v>
          </cell>
          <cell r="B843" t="str">
            <v>Fornecimento e instalação de fio de cobre seção 4.00 mm2, com isolamento para 750 v, com caract. não propagante ao fogo e auto extinguível, pirastic ou similar.</v>
          </cell>
          <cell r="C843" t="str">
            <v>ML</v>
          </cell>
          <cell r="D843">
            <v>1.3251999999999999</v>
          </cell>
        </row>
        <row r="844">
          <cell r="A844" t="str">
            <v>001.17.00600</v>
          </cell>
          <cell r="B844" t="str">
            <v>Fornecimento e instalação de fio de cobre seção 6.00 mm2, com isolamento para 750 v, com caract. não propagante ao fogo e auto extinguível, pirastic ou similar.</v>
          </cell>
          <cell r="C844" t="str">
            <v>ML</v>
          </cell>
          <cell r="D844">
            <v>1.8349</v>
          </cell>
        </row>
        <row r="845">
          <cell r="A845" t="str">
            <v>001.17.00620</v>
          </cell>
          <cell r="B845" t="str">
            <v>Fornecimento e instalação de fio de cobre seção 10.00 mm2, com isolamento para 750 v, com caract. não propagante ao fogo e auto extinguível, pirastic ou similar.</v>
          </cell>
          <cell r="C845" t="str">
            <v>ML</v>
          </cell>
          <cell r="D845">
            <v>3.0064000000000002</v>
          </cell>
        </row>
        <row r="846">
          <cell r="A846" t="str">
            <v>001.17.00640</v>
          </cell>
          <cell r="B846" t="str">
            <v>Fornecimento e instalação de cabo de cobre seção 2.50 mm2, com isolamento para 750 v, com caract. não propagante ao fogo e auto extinguível, pirastic flex ou similar.</v>
          </cell>
          <cell r="C846" t="str">
            <v>ML</v>
          </cell>
          <cell r="D846">
            <v>0.86650000000000005</v>
          </cell>
        </row>
        <row r="847">
          <cell r="A847" t="str">
            <v>001.17.00660</v>
          </cell>
          <cell r="B847" t="str">
            <v>Fornecimento e instalação de cabo de cobre seção 4.00 mm2, com isolamento para 750 v, com caract. não propagante ao fogo e auto extinguível, pirastic flex ou similar.</v>
          </cell>
          <cell r="C847" t="str">
            <v>ML</v>
          </cell>
          <cell r="D847">
            <v>1.4782</v>
          </cell>
        </row>
        <row r="848">
          <cell r="A848" t="str">
            <v>001.17.00680</v>
          </cell>
          <cell r="B848" t="str">
            <v>Fornecimento e instalação de cabo de cobre seção 6.00 mm2, com isolamento para 750 v, com caract. não propagante ao fogo e auto extinguível, pirastic flex ou similar.</v>
          </cell>
          <cell r="C848" t="str">
            <v>ML</v>
          </cell>
          <cell r="D848">
            <v>2.0388999999999999</v>
          </cell>
        </row>
        <row r="849">
          <cell r="A849" t="str">
            <v>001.17.00700</v>
          </cell>
          <cell r="B849" t="str">
            <v>Fornecimento e instalação de cabo de cobre seção 10.00 mm2, com isolamento para 750 v, com caract. não propagante ao fogo e auto extinguível, pirastic ou similar.</v>
          </cell>
          <cell r="C849" t="str">
            <v>ML</v>
          </cell>
          <cell r="D849">
            <v>3.7713999999999999</v>
          </cell>
        </row>
        <row r="850">
          <cell r="A850" t="str">
            <v>001.17.00720</v>
          </cell>
          <cell r="B850" t="str">
            <v>Fornecimento e instalação de cabo de cobre seção 16.00 mm2, com isolamento para 750 v, com caract. não propagante ao fogo e auto extinguível, pirastic ou similar.</v>
          </cell>
          <cell r="C850" t="str">
            <v>ML</v>
          </cell>
          <cell r="D850">
            <v>4.9938000000000002</v>
          </cell>
        </row>
        <row r="851">
          <cell r="A851" t="str">
            <v>001.17.00740</v>
          </cell>
          <cell r="B851" t="str">
            <v>Fornecimento e instalação de cabo de cobre seção 25.00 mm2, com isolamento para 750 v, com caract. não propagante ao fogo e auto extinguível, pirastic ou similar.</v>
          </cell>
          <cell r="C851" t="str">
            <v>ML</v>
          </cell>
          <cell r="D851">
            <v>8.0535999999999994</v>
          </cell>
        </row>
        <row r="852">
          <cell r="A852" t="str">
            <v>001.17.00760</v>
          </cell>
          <cell r="B852" t="str">
            <v>Fornecimento e instalação de cabo de cobre seção 35.00 mm2, com isolamento para 750 v, com caract. não propagante ao fogo e auto extinguível, pirastic ou similar.</v>
          </cell>
          <cell r="C852" t="str">
            <v>ML</v>
          </cell>
          <cell r="D852">
            <v>10.704499999999999</v>
          </cell>
        </row>
        <row r="853">
          <cell r="A853" t="str">
            <v>001.17.00780</v>
          </cell>
          <cell r="B853" t="str">
            <v>Fornecimento e instalação de cabo de cobre seção 50.00 mm2, com isolamento para 750 v, com caract. não propagante ao fogo e auto extinguível, pirastic ou similar.</v>
          </cell>
          <cell r="C853" t="str">
            <v>ML</v>
          </cell>
          <cell r="D853">
            <v>14.883900000000001</v>
          </cell>
        </row>
        <row r="854">
          <cell r="A854" t="str">
            <v>001.17.00800</v>
          </cell>
          <cell r="B854" t="str">
            <v>Fornecimento e instalação de cabo de cobre seção 70.00 mm2, com isolamento para 750 v, com caract. não propagante ao fogo e auto extinguível, pirastic ou similar.</v>
          </cell>
          <cell r="C854" t="str">
            <v>ML</v>
          </cell>
          <cell r="D854">
            <v>20.595099999999999</v>
          </cell>
        </row>
        <row r="855">
          <cell r="A855" t="str">
            <v>001.17.00820</v>
          </cell>
          <cell r="B855" t="str">
            <v>Fornecimento e instalação de cabo de cobre seção 95.00 mm2, com isolamento para 750 v, com caract. não propagante ao fogo e auto extinguível, pirastic ou similar.</v>
          </cell>
          <cell r="C855" t="str">
            <v>ML</v>
          </cell>
          <cell r="D855">
            <v>26.4086</v>
          </cell>
        </row>
        <row r="856">
          <cell r="A856" t="str">
            <v>001.17.00840</v>
          </cell>
          <cell r="B856" t="str">
            <v>Fornecimento e instalação de cabo de cobre seção 120.00 mm2, com isolamento para 750 v, com caract. não propagante ao fogo e auto extinguível, pirastic ou similar.</v>
          </cell>
          <cell r="C856" t="str">
            <v>ML</v>
          </cell>
          <cell r="D856">
            <v>33.341999999999999</v>
          </cell>
        </row>
        <row r="857">
          <cell r="A857" t="str">
            <v>001.17.00860</v>
          </cell>
          <cell r="B857" t="str">
            <v>Fornecimento e instalação de cabo de cobre seção 150.00 mm2, com isolamento para 750 v, com caract. não propagante ao fogo e auto extinguível, pirastic ou similar.</v>
          </cell>
          <cell r="C857" t="str">
            <v>ML</v>
          </cell>
          <cell r="D857">
            <v>40.428100000000001</v>
          </cell>
        </row>
        <row r="858">
          <cell r="A858" t="str">
            <v>001.17.00880</v>
          </cell>
          <cell r="B858" t="str">
            <v>Fornecimento e instalação de cabo de cobre seção 185.00 mm2, com isolamento para 750 v, com caract. não propagante ao fogo e auto extinguível, pirastic ou similar.</v>
          </cell>
          <cell r="C858" t="str">
            <v>ML</v>
          </cell>
          <cell r="D858">
            <v>51.388599999999997</v>
          </cell>
        </row>
        <row r="859">
          <cell r="A859" t="str">
            <v>001.17.00900</v>
          </cell>
          <cell r="B859" t="str">
            <v>Fornecimento e instalação de cabo de cobre seção 240.00 mm2, com isolamento para 750 v, com caract. não propagante ao fogo e auto extinguível, pirastic ou similar.</v>
          </cell>
          <cell r="C859" t="str">
            <v>ML</v>
          </cell>
          <cell r="D859">
            <v>67.194000000000003</v>
          </cell>
        </row>
        <row r="860">
          <cell r="A860" t="str">
            <v>001.17.00920</v>
          </cell>
          <cell r="B860" t="str">
            <v>Fornecimento e instalação de cabo de cobre seção 300.00 mm2, com isolamento para 750 v, com caract. não propagante ao fogo e auto extinguível, pirastic ou similar.</v>
          </cell>
          <cell r="C860" t="str">
            <v>ML</v>
          </cell>
          <cell r="D860">
            <v>86.567899999999995</v>
          </cell>
        </row>
        <row r="861">
          <cell r="A861" t="str">
            <v>001.17.00940</v>
          </cell>
          <cell r="B861" t="str">
            <v>Fornecimento e instalação de cabo de cobre seção 400.00 mm2, com isolamento para 750 v, com caract. não propagante ao fogo e auto extinguível, pirastic ou similar.</v>
          </cell>
          <cell r="C861" t="str">
            <v>ML</v>
          </cell>
          <cell r="D861">
            <v>128.47980000000001</v>
          </cell>
        </row>
        <row r="862">
          <cell r="A862" t="str">
            <v>001.17.00960</v>
          </cell>
          <cell r="B862" t="str">
            <v>Fornecimento e instalação de cabo de cobre seção 500.00 mm2, com isolamento para 750 v, com caract. não propagante ao fogo e auto extinguível, pirastic ou similar.</v>
          </cell>
          <cell r="C862" t="str">
            <v>ML</v>
          </cell>
          <cell r="D862">
            <v>132.3663</v>
          </cell>
        </row>
        <row r="863">
          <cell r="A863" t="str">
            <v>001.17.00980</v>
          </cell>
          <cell r="B863" t="str">
            <v>Fornecimento e instalação de cabo de cobre seção 2x2.50 mm2, com isolamento para 0.60 /1.00 Kv, com caract. não propagante ao fogo e auto extinguível, sintenax ou similar.</v>
          </cell>
          <cell r="C863" t="str">
            <v>ML</v>
          </cell>
          <cell r="D863">
            <v>2.3454999999999999</v>
          </cell>
        </row>
        <row r="864">
          <cell r="A864" t="str">
            <v>001.17.01000</v>
          </cell>
          <cell r="B864" t="str">
            <v>Fornecimento e instalação de cabo de cobre seção 2x4.00 mm2, com isolamento para 0.60 /1.00 Kv, com caract. não propagante ao fogo e auto extinguível, sintenax ou similar.</v>
          </cell>
          <cell r="C864" t="str">
            <v>ML</v>
          </cell>
          <cell r="D864">
            <v>3.5691999999999999</v>
          </cell>
        </row>
        <row r="865">
          <cell r="A865" t="str">
            <v>001.17.01020</v>
          </cell>
          <cell r="B865" t="str">
            <v>Fornecimento e instalação de cabo de cobre seção 2x6.00 mm2, com isolamento para 0.60 /1.00 Kv, com caract. não propagante ao fogo e auto extinguível, sintenax ou similar.</v>
          </cell>
          <cell r="C865" t="str">
            <v>ML</v>
          </cell>
          <cell r="D865">
            <v>5.2519</v>
          </cell>
        </row>
        <row r="866">
          <cell r="A866" t="str">
            <v>001.17.01040</v>
          </cell>
          <cell r="B866" t="str">
            <v>Fornecimento e instalação de cabo de cobre seção 2x10.00 mm2, com isolamento para 0.60 /1.00 Kv, com caract. não propagante ao fogo e auto extinguível, sintenax ou similar.</v>
          </cell>
          <cell r="C866" t="str">
            <v>ML</v>
          </cell>
          <cell r="D866">
            <v>8.5654000000000003</v>
          </cell>
        </row>
        <row r="867">
          <cell r="A867" t="str">
            <v>001.17.01060</v>
          </cell>
          <cell r="B867" t="str">
            <v>Fornecimento e instalação de cabo de cobre seção 3x2.50 mm2, com isolamento para 0.60 /1.00 Kv, com caract. não propagante ao fogo e auto extinguível, sintenax ou similar.</v>
          </cell>
          <cell r="C867" t="str">
            <v>ML</v>
          </cell>
          <cell r="D867">
            <v>3.1615000000000002</v>
          </cell>
        </row>
        <row r="868">
          <cell r="A868" t="str">
            <v>001.17.01080</v>
          </cell>
          <cell r="B868" t="str">
            <v>Fornecimento e instalação de cabo de cobre seção 3x4.00 mm2, com isolamento para 0.60 /1.00 Kv, com caract. não propagante ao fogo e auto extinguível, sintenax ou similar.</v>
          </cell>
          <cell r="C868" t="str">
            <v>ML</v>
          </cell>
          <cell r="D868">
            <v>4.7422000000000004</v>
          </cell>
        </row>
        <row r="869">
          <cell r="A869" t="str">
            <v>001.17.01100</v>
          </cell>
          <cell r="B869" t="str">
            <v>Fornecimento e instalação de cabo de cobre seção 3x6.00 mm2, com isolamento para 0.60 /1.00 Kv, com caract. não propagante ao fogo e auto extinguível, sintenax ou similar.</v>
          </cell>
          <cell r="C869" t="str">
            <v>ML</v>
          </cell>
          <cell r="D869">
            <v>6.5269000000000004</v>
          </cell>
        </row>
        <row r="870">
          <cell r="A870" t="str">
            <v>001.17.01120</v>
          </cell>
          <cell r="B870" t="str">
            <v>Fornecimento e instalação de cabo de cobre seção 3x10.00 mm2, com isolamento para 0.60 /1.00 Kv, com caract. não propagante ao fogo e auto extinguível, sintenax ou similar.</v>
          </cell>
          <cell r="C870" t="str">
            <v>ML</v>
          </cell>
          <cell r="D870">
            <v>11.2174</v>
          </cell>
        </row>
        <row r="871">
          <cell r="A871" t="str">
            <v>001.17.01140</v>
          </cell>
          <cell r="B871" t="str">
            <v>Fornecimento e instalação de cabos de cobre seção 4.00 mm2,para tensão de 1000 volts formado por condutor de fio de cobre isolado com material de característica não propagante ao fogo</v>
          </cell>
          <cell r="C871" t="str">
            <v>ML</v>
          </cell>
          <cell r="D871">
            <v>1.9363999999999999</v>
          </cell>
        </row>
        <row r="872">
          <cell r="A872" t="str">
            <v>001.17.01160</v>
          </cell>
          <cell r="B872" t="str">
            <v>Fornecimento e instalação de cabos de cobre seção 6.00 mm2,para tensão de 1000 volts formado por condutor de fio de cobre isolado com material de característica não propagante ao fogo</v>
          </cell>
          <cell r="C872" t="str">
            <v>ML</v>
          </cell>
          <cell r="D872">
            <v>2.5855999999999999</v>
          </cell>
        </row>
        <row r="873">
          <cell r="A873" t="str">
            <v>001.17.01180</v>
          </cell>
          <cell r="B873" t="str">
            <v>Fornecimento e instalação de cabos de cobre seção 10.00 mm2,para tensão de 1000 volts formado por condutor de fio de cobre isolado com material de característica não propagante ao fogo</v>
          </cell>
          <cell r="C873" t="str">
            <v>ML</v>
          </cell>
          <cell r="D873">
            <v>3.6796000000000002</v>
          </cell>
        </row>
        <row r="874">
          <cell r="A874" t="str">
            <v>001.17.01200</v>
          </cell>
          <cell r="B874" t="str">
            <v>Fornecimento e instalação de cabos de cobre seção 16.00 mm2,para tensão de 1000 volts formado por condutor de fio de cobre isolado com material de característica não propagante ao fogo</v>
          </cell>
          <cell r="C874" t="str">
            <v>ML</v>
          </cell>
          <cell r="D874">
            <v>5.5650000000000004</v>
          </cell>
        </row>
        <row r="875">
          <cell r="A875" t="str">
            <v>001.17.01220</v>
          </cell>
          <cell r="B875" t="str">
            <v>Fornecimento e instalação de cabos de cobre seção 25.00 mm2,para tensão de 1000 volts formado por condutor de fio de cobre isolado com material de característica não propagante ao fogo</v>
          </cell>
          <cell r="C875" t="str">
            <v>ML</v>
          </cell>
          <cell r="D875">
            <v>8.3596000000000004</v>
          </cell>
        </row>
        <row r="876">
          <cell r="A876" t="str">
            <v>001.17.01240</v>
          </cell>
          <cell r="B876" t="str">
            <v>Fornecimento e instalação de cabos de cobre seção 35.00 mm2,para tensão de 1000 volts formado por condutor de fio de cobre isolado com material de característica não propagante ao fogo</v>
          </cell>
          <cell r="C876" t="str">
            <v>ML</v>
          </cell>
          <cell r="D876">
            <v>10.2149</v>
          </cell>
        </row>
        <row r="877">
          <cell r="A877" t="str">
            <v>001.17.01260</v>
          </cell>
          <cell r="B877" t="str">
            <v>Fornecimento e instalação de cabos de cobre seção 50.00 mm2,para tensão de 1000 volts formado por condutor de fio de cobre isolado com material de característica não propagante ao fogo</v>
          </cell>
          <cell r="C877" t="str">
            <v>ML</v>
          </cell>
          <cell r="D877">
            <v>16.5669</v>
          </cell>
        </row>
        <row r="878">
          <cell r="A878" t="str">
            <v>001.17.01280</v>
          </cell>
          <cell r="B878" t="str">
            <v>Fornecimento e instalação de cabos de cobre seção 70.00 mm2,para tensão de 1000 volts formado por condutor de fio de cobre isolado com material de característica não propagante ao fogo</v>
          </cell>
          <cell r="C878" t="str">
            <v>ML</v>
          </cell>
          <cell r="D878">
            <v>18.7591</v>
          </cell>
        </row>
        <row r="879">
          <cell r="A879" t="str">
            <v>001.17.01300</v>
          </cell>
          <cell r="B879" t="str">
            <v>Fornecimento e instalação de cabos de cobre seção 95.00 mm2,para tensão de 1000 volts formado por condutor de fio de cobre isolado com material de característica não propagante ao fogo</v>
          </cell>
          <cell r="C879" t="str">
            <v>ML</v>
          </cell>
          <cell r="D879">
            <v>25.0928</v>
          </cell>
        </row>
        <row r="880">
          <cell r="A880" t="str">
            <v>001.17.01320</v>
          </cell>
          <cell r="B880" t="str">
            <v>Fornecimento e instalação de cabos de cobre seção 120.00 mm2,para tensão de 1000 volts formado por condutor de fio de cobre isolado com material de característica não propagante ao fogo 2</v>
          </cell>
          <cell r="C880" t="str">
            <v>ML</v>
          </cell>
          <cell r="D880">
            <v>31.516200000000001</v>
          </cell>
        </row>
        <row r="881">
          <cell r="A881" t="str">
            <v>001.17.01340</v>
          </cell>
          <cell r="B881" t="str">
            <v>Fornecimento e instalação de cabos de cobre seção 150 mm2,para tensão de 1000 volts formado por condutor de fio de cobre isolado com material de característica não propagante ao fogo</v>
          </cell>
          <cell r="C881" t="str">
            <v>ML</v>
          </cell>
          <cell r="D881">
            <v>38.112699999999997</v>
          </cell>
        </row>
        <row r="882">
          <cell r="A882" t="str">
            <v>001.17.01360</v>
          </cell>
          <cell r="B882" t="str">
            <v>Fornecimento e instalação de cabos de cobre seção 185 mm2,para tensão de 1000 volts formado por condutor de fio de cobre isolado com material de característica não propagante ao fogo</v>
          </cell>
          <cell r="C882" t="str">
            <v>ML</v>
          </cell>
          <cell r="D882">
            <v>48.614199999999997</v>
          </cell>
        </row>
        <row r="883">
          <cell r="A883" t="str">
            <v>001.17.01380</v>
          </cell>
          <cell r="B883" t="str">
            <v>Fornecimento e instalação de cabos de cobre seção 240 mm2,para tensão de 1000 volts formado por condutor de fio de cobre isolado com material de característica não propagante ao fogo</v>
          </cell>
          <cell r="C883" t="str">
            <v>ML</v>
          </cell>
          <cell r="D883">
            <v>62.348999999999997</v>
          </cell>
        </row>
        <row r="884">
          <cell r="A884" t="str">
            <v>001.17.01400</v>
          </cell>
          <cell r="B884" t="str">
            <v>Fornecimento e instalação de cabos de seção 300 mm2,para tensão de 1000 volts formado por condutor de fio de cobre isolado com material de característica não propagante ao fogo</v>
          </cell>
          <cell r="C884" t="str">
            <v>ML</v>
          </cell>
          <cell r="D884">
            <v>79.631900000000002</v>
          </cell>
        </row>
        <row r="885">
          <cell r="A885" t="str">
            <v>001.17.01420</v>
          </cell>
          <cell r="B885" t="str">
            <v>Fornecimento e instalação de cabo de cobre seção 25 mm2,com isolamento de 15 kv</v>
          </cell>
          <cell r="C885" t="str">
            <v>ML</v>
          </cell>
          <cell r="D885">
            <v>37.429600000000001</v>
          </cell>
        </row>
        <row r="886">
          <cell r="A886" t="str">
            <v>001.17.01440</v>
          </cell>
          <cell r="B886" t="str">
            <v>Fornecimento e instalação de eletroduto de pvc 1 1/4"""""""" corrugado tipo kanaflex</v>
          </cell>
          <cell r="C886" t="str">
            <v>ML</v>
          </cell>
          <cell r="D886">
            <v>4.6773999999999996</v>
          </cell>
        </row>
        <row r="887">
          <cell r="A887" t="str">
            <v>001.17.01460</v>
          </cell>
          <cell r="B887" t="str">
            <v>Fornecimento e instalação de eletroduto de pvc 1 1/2"""""""" corrugado tipo kanaflex</v>
          </cell>
          <cell r="C887" t="str">
            <v>ML</v>
          </cell>
          <cell r="D887">
            <v>5.5545999999999998</v>
          </cell>
        </row>
        <row r="888">
          <cell r="A888" t="str">
            <v>001.17.01500</v>
          </cell>
          <cell r="B888" t="str">
            <v>Fornecimento e instalação de eletroduto rígido de ferro galvanizado  1/2"""" c/ rosca nas duas pontas em barra de 3 metros - Médio</v>
          </cell>
          <cell r="C888" t="str">
            <v>UN</v>
          </cell>
          <cell r="D888">
            <v>19.233899999999998</v>
          </cell>
        </row>
        <row r="889">
          <cell r="A889" t="str">
            <v>001.17.01520</v>
          </cell>
          <cell r="B889" t="str">
            <v>Fornecimento e instalação de eletroduto rígido de ferro galvanizado  3/4"""" c/ rosca nas duas pontas em barra de 3 metros - Médio</v>
          </cell>
          <cell r="C889" t="str">
            <v>UN</v>
          </cell>
          <cell r="D889">
            <v>22.9299</v>
          </cell>
        </row>
        <row r="890">
          <cell r="A890" t="str">
            <v>001.17.01540</v>
          </cell>
          <cell r="B890" t="str">
            <v>Fornecimento e instalação de eletroduto rígido de ferro galvanizado 1"""" c/ rosca nas duas pontas em barra de 3 metros - Médio</v>
          </cell>
          <cell r="C890" t="str">
            <v>UN</v>
          </cell>
          <cell r="D890">
            <v>26.741399999999999</v>
          </cell>
        </row>
        <row r="891">
          <cell r="A891" t="str">
            <v>001.17.01560</v>
          </cell>
          <cell r="B891" t="str">
            <v>Fornecimento e instalação de eletroduto rígido de ferro galvanizado 1 1/4"""" c/ rosca nas duas pontas em barra de 3 metros - Médio</v>
          </cell>
          <cell r="C891" t="str">
            <v>UN</v>
          </cell>
          <cell r="D891">
            <v>37.051299999999998</v>
          </cell>
        </row>
        <row r="892">
          <cell r="A892" t="str">
            <v>001.17.01580</v>
          </cell>
          <cell r="B892" t="str">
            <v>Fornecimento e instalação de eletroduto rígido de ferro galvanizado 1 1/2"""" c/ rosca nas duas pontas em barra de 3 metros - Médio</v>
          </cell>
          <cell r="C892" t="str">
            <v>UN</v>
          </cell>
          <cell r="D892">
            <v>49.987299999999998</v>
          </cell>
        </row>
        <row r="893">
          <cell r="A893" t="str">
            <v>001.17.01600</v>
          </cell>
          <cell r="B893" t="str">
            <v>Fornecimento e instalação de eletroduto rígido de ferro galvanizado 2"""" c/ rosca nas duas pontas em barra de 3 metros - Médio</v>
          </cell>
          <cell r="C893" t="str">
            <v>UN</v>
          </cell>
          <cell r="D893">
            <v>66.619299999999996</v>
          </cell>
        </row>
        <row r="894">
          <cell r="A894" t="str">
            <v>001.17.01620</v>
          </cell>
          <cell r="B894" t="str">
            <v>Fornecimento e instalação de eletroduto rígido de ferro galvanizado 2 1/2"""" c/ rosca nas duas pontas em barra de 3 metros - Médio</v>
          </cell>
          <cell r="C894" t="str">
            <v>UN</v>
          </cell>
          <cell r="D894">
            <v>69.936300000000003</v>
          </cell>
        </row>
        <row r="895">
          <cell r="A895" t="str">
            <v>001.17.01640</v>
          </cell>
          <cell r="B895" t="str">
            <v>Fornecimento e instalação de eletroduto rígido de ferro galvanizado 3"""" c/ rosca nas duas pontas em barra de 3 metros - Médio</v>
          </cell>
          <cell r="C895" t="str">
            <v>UN</v>
          </cell>
          <cell r="D895">
            <v>117.46980000000001</v>
          </cell>
        </row>
        <row r="896">
          <cell r="A896" t="str">
            <v>001.17.01660</v>
          </cell>
          <cell r="B896" t="str">
            <v>Fornecimento e instalação de eletroduto rígido de ferro galvanizado 4"""" c/ rosca nas duas pontas em barra de 3 metros - Médio</v>
          </cell>
          <cell r="C896" t="str">
            <v>UN</v>
          </cell>
          <cell r="D896">
            <v>149.5788</v>
          </cell>
        </row>
        <row r="897">
          <cell r="A897" t="str">
            <v>001.17.01680</v>
          </cell>
          <cell r="B897" t="str">
            <v>Fornecimento e instalação de eletroduto de pvc  1/2"""""""" roscável anti-chama em barra de 3 m</v>
          </cell>
          <cell r="C897" t="str">
            <v>UN</v>
          </cell>
          <cell r="D897">
            <v>5.6475999999999997</v>
          </cell>
        </row>
        <row r="898">
          <cell r="A898" t="str">
            <v>001.17.01700</v>
          </cell>
          <cell r="B898" t="str">
            <v>Fornecimento e instalação de eletroduto de pvc  3/4"""""""" roscável anti-chama em barra de 3 m</v>
          </cell>
          <cell r="C898" t="str">
            <v>UN</v>
          </cell>
          <cell r="D898">
            <v>6.4875999999999996</v>
          </cell>
        </row>
        <row r="899">
          <cell r="A899" t="str">
            <v>001.17.01720</v>
          </cell>
          <cell r="B899" t="str">
            <v>Fornecimento e instalação de eletroduto de pvc  1"""""""" roscável anti-chama em barra de 3 m</v>
          </cell>
          <cell r="C899" t="str">
            <v>UN</v>
          </cell>
          <cell r="D899">
            <v>8.5876000000000001</v>
          </cell>
        </row>
        <row r="900">
          <cell r="A900" t="str">
            <v>001.17.01740</v>
          </cell>
          <cell r="B900" t="str">
            <v>Fornecimento e instalação de eletroduto de pvc  1 1/4"""""""" roscável anti-chama em barra de 3 m</v>
          </cell>
          <cell r="C900" t="str">
            <v>UN</v>
          </cell>
          <cell r="D900">
            <v>12.9339</v>
          </cell>
        </row>
        <row r="901">
          <cell r="A901" t="str">
            <v>001.17.01760</v>
          </cell>
          <cell r="B901" t="str">
            <v>Fornecimento e instalação de eletroduto de pvc  1 1/2"""""""" roscável anti-chama em barra de 3 m</v>
          </cell>
          <cell r="C901" t="str">
            <v>UN</v>
          </cell>
          <cell r="D901">
            <v>14.4039</v>
          </cell>
        </row>
        <row r="902">
          <cell r="A902" t="str">
            <v>001.17.01780</v>
          </cell>
          <cell r="B902" t="str">
            <v>Fornecimento e instalação de eletroduto de pvc  2"""""""" roscável anti-chama em barra de 3 m</v>
          </cell>
          <cell r="C902" t="str">
            <v>UN</v>
          </cell>
          <cell r="D902">
            <v>18.498899999999999</v>
          </cell>
        </row>
        <row r="903">
          <cell r="A903" t="str">
            <v>001.17.01800</v>
          </cell>
          <cell r="B903" t="str">
            <v>Fornecimento e instalação de eletroduto de pvc  2 1/2"""""""" roscável anti-chama em barra de 3 m</v>
          </cell>
          <cell r="C903" t="str">
            <v>UN</v>
          </cell>
          <cell r="D903">
            <v>31.560199999999998</v>
          </cell>
        </row>
        <row r="904">
          <cell r="A904" t="str">
            <v>001.17.01820</v>
          </cell>
          <cell r="B904" t="str">
            <v>Fornecimento e instalação de eletroduto de pvc  3"""""""" roscável anti-chama em barra de 3 m</v>
          </cell>
          <cell r="C904" t="str">
            <v>UN</v>
          </cell>
          <cell r="D904">
            <v>33.240200000000002</v>
          </cell>
        </row>
        <row r="905">
          <cell r="A905" t="str">
            <v>001.17.01840</v>
          </cell>
          <cell r="B905" t="str">
            <v>Fornecimento e instalação de eletroduto de pvc  4"""""""" roscável anti-chama em barra de 3 m</v>
          </cell>
          <cell r="C905" t="str">
            <v>UN</v>
          </cell>
          <cell r="D905">
            <v>41.955199999999998</v>
          </cell>
        </row>
        <row r="906">
          <cell r="A906" t="str">
            <v>001.17.01850</v>
          </cell>
          <cell r="B906" t="str">
            <v>Fornecimento e instalação de conjunto bucha e arruela 1/2"""" de pvc para eletroduto roscável</v>
          </cell>
          <cell r="C906" t="str">
            <v>CJ</v>
          </cell>
          <cell r="D906">
            <v>0.4975</v>
          </cell>
        </row>
        <row r="907">
          <cell r="A907" t="str">
            <v>001.17.01860</v>
          </cell>
          <cell r="B907" t="str">
            <v>Fornecimento e instalação de conjunto bucha e arruela 3/4"""""""" de pvc para eletroduto roscáve</v>
          </cell>
          <cell r="C907" t="str">
            <v>CJ</v>
          </cell>
          <cell r="D907">
            <v>0.52749999999999997</v>
          </cell>
        </row>
        <row r="908">
          <cell r="A908" t="str">
            <v>001.17.01880</v>
          </cell>
          <cell r="B908" t="str">
            <v>Fornecimento e instalação de conjunto bucha e arruela 1"""""""" de pvc para eletroduto roscável</v>
          </cell>
          <cell r="C908" t="str">
            <v>CJ</v>
          </cell>
          <cell r="D908">
            <v>0.6875</v>
          </cell>
        </row>
        <row r="909">
          <cell r="A909" t="str">
            <v>001.17.01900</v>
          </cell>
          <cell r="B909" t="str">
            <v>Fornecimento e instalação de conjunto bucha e arruela 1 1/4"""""""" de pvc para eletroduto roscável</v>
          </cell>
          <cell r="C909" t="str">
            <v>CJ</v>
          </cell>
          <cell r="D909">
            <v>1.2450000000000001</v>
          </cell>
        </row>
        <row r="910">
          <cell r="A910" t="str">
            <v>001.17.01920</v>
          </cell>
          <cell r="B910" t="str">
            <v>Fornecimento e instalação de conjunto bucha e arruela 1 1/2"""""""",de pvc para eletroduto roscável</v>
          </cell>
          <cell r="C910" t="str">
            <v>CJ</v>
          </cell>
          <cell r="D910">
            <v>1.425</v>
          </cell>
        </row>
        <row r="911">
          <cell r="A911" t="str">
            <v>001.17.01940</v>
          </cell>
          <cell r="B911" t="str">
            <v>Fornecimento e instalação de conjunto bucha e arruela 2"""""""", de pvc para eletroduto roscável</v>
          </cell>
          <cell r="C911" t="str">
            <v>CJ</v>
          </cell>
          <cell r="D911">
            <v>1.915</v>
          </cell>
        </row>
        <row r="912">
          <cell r="A912" t="str">
            <v>001.17.01960</v>
          </cell>
          <cell r="B912" t="str">
            <v>Fornecimento e instalação de conjunto bucha e arruela 2 1/2"""""""", de pvc para eletroduto roscável</v>
          </cell>
          <cell r="C912" t="str">
            <v>CJ</v>
          </cell>
          <cell r="D912">
            <v>3.3275000000000001</v>
          </cell>
        </row>
        <row r="913">
          <cell r="A913" t="str">
            <v>001.17.01980</v>
          </cell>
          <cell r="B913" t="str">
            <v>Fornecimento e instalação de conjunto bucha e arruela 3"""""""", de pvc para eletroduto roscável</v>
          </cell>
          <cell r="C913" t="str">
            <v>CJ</v>
          </cell>
          <cell r="D913">
            <v>3.9775</v>
          </cell>
        </row>
        <row r="914">
          <cell r="A914" t="str">
            <v>001.17.02000</v>
          </cell>
          <cell r="B914" t="str">
            <v>Fornecimento e instalação de conjunto bucha e arruela 4"""""""" de pvc para eletroduto roscável</v>
          </cell>
          <cell r="C914" t="str">
            <v>CJ</v>
          </cell>
          <cell r="D914">
            <v>5.3075000000000001</v>
          </cell>
        </row>
        <row r="915">
          <cell r="A915" t="str">
            <v>001.17.02020</v>
          </cell>
          <cell r="B915" t="str">
            <v>Fornecimento e instalação de curva 90º de pvc 1/2"""""""" para eletroduto roscável</v>
          </cell>
          <cell r="C915" t="str">
            <v>UN</v>
          </cell>
          <cell r="D915">
            <v>1.3501000000000001</v>
          </cell>
        </row>
        <row r="916">
          <cell r="A916" t="str">
            <v>001.17.02040</v>
          </cell>
          <cell r="B916" t="str">
            <v>Fornecimento e instalação de curva 90º de pvc 3/4"""""""" para eletroduto roscável</v>
          </cell>
          <cell r="C916" t="str">
            <v>UN</v>
          </cell>
          <cell r="D916">
            <v>1.7375</v>
          </cell>
        </row>
        <row r="917">
          <cell r="A917" t="str">
            <v>001.17.02060</v>
          </cell>
          <cell r="B917" t="str">
            <v>Fornecimento e instalação de curva 90º de pvc 1"""""""" para eletroduto roscável</v>
          </cell>
          <cell r="C917" t="str">
            <v>UN</v>
          </cell>
          <cell r="D917">
            <v>2.2374999999999998</v>
          </cell>
        </row>
        <row r="918">
          <cell r="A918" t="str">
            <v>001.17.02080</v>
          </cell>
          <cell r="B918" t="str">
            <v>Fornecimento e instalação de curva 90º de pvc 1 1/4"""""""" para eletroduto roscável</v>
          </cell>
          <cell r="C918" t="str">
            <v>UN</v>
          </cell>
          <cell r="D918">
            <v>2.9249999999999998</v>
          </cell>
        </row>
        <row r="919">
          <cell r="A919" t="str">
            <v>001.17.02100</v>
          </cell>
          <cell r="B919" t="str">
            <v>Fornecimento e instalação de curva 90º de pvc 1 1/2"""""""" para eletroduto roscável</v>
          </cell>
          <cell r="C919" t="str">
            <v>UN</v>
          </cell>
          <cell r="D919">
            <v>3.3250000000000002</v>
          </cell>
        </row>
        <row r="920">
          <cell r="A920" t="str">
            <v>001.17.02120</v>
          </cell>
          <cell r="B920" t="str">
            <v>Fornecimento e instalação de curva 90º de pvc 2"""""""" para eletroduto roscável</v>
          </cell>
          <cell r="C920" t="str">
            <v>UN</v>
          </cell>
          <cell r="D920">
            <v>4.625</v>
          </cell>
        </row>
        <row r="921">
          <cell r="A921" t="str">
            <v>001.17.02140</v>
          </cell>
          <cell r="B921" t="str">
            <v>Fornecimento e instalação de curva 90º de pvc 2 1/2"""""""" para eletroduto roscável</v>
          </cell>
          <cell r="C921" t="str">
            <v>UN</v>
          </cell>
          <cell r="D921">
            <v>8.8063000000000002</v>
          </cell>
        </row>
        <row r="922">
          <cell r="A922" t="str">
            <v>001.17.02160</v>
          </cell>
          <cell r="B922" t="str">
            <v>Fornecimento e instalação de curva 90º de pvc 3"""""""" para eletroduto roscável</v>
          </cell>
          <cell r="C922" t="str">
            <v>UN</v>
          </cell>
          <cell r="D922">
            <v>9.0062999999999995</v>
          </cell>
        </row>
        <row r="923">
          <cell r="A923" t="str">
            <v>001.17.02180</v>
          </cell>
          <cell r="B923" t="str">
            <v>Fornecimento e instalação de curva 90º de pvc 4"""""""" para eletroduto roscável</v>
          </cell>
          <cell r="C923" t="str">
            <v>UN</v>
          </cell>
          <cell r="D923">
            <v>16.906300000000002</v>
          </cell>
        </row>
        <row r="924">
          <cell r="A924" t="str">
            <v>001.17.02200</v>
          </cell>
          <cell r="B924" t="str">
            <v>Fornecimento e instalação de curva 135° de pvc 3/4"""""""" para eletroduto roscável</v>
          </cell>
          <cell r="C924" t="str">
            <v>UN</v>
          </cell>
          <cell r="D924">
            <v>2.1375000000000002</v>
          </cell>
        </row>
        <row r="925">
          <cell r="A925" t="str">
            <v>001.17.02220</v>
          </cell>
          <cell r="B925" t="str">
            <v>Fornecimento e instalação de curva 135° de pvc 1"""""""" para eletroduto roscável</v>
          </cell>
          <cell r="C925" t="str">
            <v>UN</v>
          </cell>
          <cell r="D925">
            <v>3.4575</v>
          </cell>
        </row>
        <row r="926">
          <cell r="A926" t="str">
            <v>001.17.02240</v>
          </cell>
          <cell r="B926" t="str">
            <v>Fornecimento e instalação de curva 135° de pvc 1 1/4"""""""" para eletroduto roscável</v>
          </cell>
          <cell r="C926" t="str">
            <v>UN</v>
          </cell>
          <cell r="D926">
            <v>7.3250000000000002</v>
          </cell>
        </row>
        <row r="927">
          <cell r="A927" t="str">
            <v>001.17.02260</v>
          </cell>
          <cell r="B927" t="str">
            <v>Fornecimento e instalação de curva 135° de pvc 1 1/2"""""""" para eletroduto roscável</v>
          </cell>
          <cell r="C927" t="str">
            <v>UN</v>
          </cell>
          <cell r="D927">
            <v>9.625</v>
          </cell>
        </row>
        <row r="928">
          <cell r="A928" t="str">
            <v>001.17.02280</v>
          </cell>
          <cell r="B928" t="str">
            <v>Fornecimento e instalação de curva 135° de pvc 2"""""""" para eletroduto roscável</v>
          </cell>
          <cell r="C928" t="str">
            <v>UN</v>
          </cell>
          <cell r="D928">
            <v>13.625</v>
          </cell>
        </row>
        <row r="929">
          <cell r="A929" t="str">
            <v>001.17.02300</v>
          </cell>
          <cell r="B929" t="str">
            <v>Fornecimento e instalação de luva pvc 1/2"""""""" p/ eletroduto roscável</v>
          </cell>
          <cell r="C929" t="str">
            <v>UN</v>
          </cell>
          <cell r="D929">
            <v>0.76880000000000004</v>
          </cell>
        </row>
        <row r="930">
          <cell r="A930" t="str">
            <v>001.17.02320</v>
          </cell>
          <cell r="B930" t="str">
            <v>Fornecimento e instalação de luva pvc 3/4"""""""" p/ eletroduto roscável</v>
          </cell>
          <cell r="C930" t="str">
            <v>UN</v>
          </cell>
          <cell r="D930">
            <v>0.86880000000000002</v>
          </cell>
        </row>
        <row r="931">
          <cell r="A931" t="str">
            <v>001.17.02340</v>
          </cell>
          <cell r="B931" t="str">
            <v>Fornecimento e instalação de luva pvc 1"""""""" p/ eletruduto roscável</v>
          </cell>
          <cell r="C931" t="str">
            <v>UN</v>
          </cell>
          <cell r="D931">
            <v>1.0688</v>
          </cell>
        </row>
        <row r="932">
          <cell r="A932" t="str">
            <v>001.17.02360</v>
          </cell>
          <cell r="B932" t="str">
            <v>Fornecimento e instalação de luva pvc 1 1/4"""""""" p/ eletroduto roscável</v>
          </cell>
          <cell r="C932" t="str">
            <v>UN</v>
          </cell>
          <cell r="D932">
            <v>1.4562999999999999</v>
          </cell>
        </row>
        <row r="933">
          <cell r="A933" t="str">
            <v>001.17.02380</v>
          </cell>
          <cell r="B933" t="str">
            <v>Fornecimento e instalação de luva pvc 1 1/2"""""""" p/ eletroduto roscável</v>
          </cell>
          <cell r="C933" t="str">
            <v>UN</v>
          </cell>
          <cell r="D933">
            <v>1.6563000000000001</v>
          </cell>
        </row>
        <row r="934">
          <cell r="A934" t="str">
            <v>001.17.02400</v>
          </cell>
          <cell r="B934" t="str">
            <v>Fornecimento e instalação de luva pvc 2"""""""" p/ eletroduto roscável</v>
          </cell>
          <cell r="C934" t="str">
            <v>UN</v>
          </cell>
          <cell r="D934">
            <v>2.5063</v>
          </cell>
        </row>
        <row r="935">
          <cell r="A935" t="str">
            <v>001.17.02420</v>
          </cell>
          <cell r="B935" t="str">
            <v>Fornecimento e instalação de luva pvc 2 1/2"""""""" p/ eletroduto roscável</v>
          </cell>
          <cell r="C935" t="str">
            <v>UN</v>
          </cell>
          <cell r="D935">
            <v>6.0575000000000001</v>
          </cell>
        </row>
        <row r="936">
          <cell r="A936" t="str">
            <v>001.17.02440</v>
          </cell>
          <cell r="B936" t="str">
            <v>Fornecimento e instalação de luva pvc 3"""""""" p/ eletroduto roscável</v>
          </cell>
          <cell r="C936" t="str">
            <v>UN</v>
          </cell>
          <cell r="D936">
            <v>6.1375000000000002</v>
          </cell>
        </row>
        <row r="937">
          <cell r="A937" t="str">
            <v>001.17.02460</v>
          </cell>
          <cell r="B937" t="str">
            <v>Fornecimento e instalação de luva pvc 4"""""""" p/ eletroduto roscável</v>
          </cell>
          <cell r="C937" t="str">
            <v>UN</v>
          </cell>
          <cell r="D937">
            <v>14.9375</v>
          </cell>
        </row>
        <row r="938">
          <cell r="A938" t="str">
            <v>001.17.02480</v>
          </cell>
          <cell r="B938" t="str">
            <v>Fornecimento e instalação de braçadeira 3/4"""""""" p/ eletroduto</v>
          </cell>
          <cell r="C938" t="str">
            <v>UN</v>
          </cell>
          <cell r="D938">
            <v>1.5174000000000001</v>
          </cell>
        </row>
        <row r="939">
          <cell r="A939" t="str">
            <v>001.17.02500</v>
          </cell>
          <cell r="B939" t="str">
            <v>Fornecimento e instalação de braçadeira 1"""""""" p/ eletroduto</v>
          </cell>
          <cell r="C939" t="str">
            <v>UN</v>
          </cell>
          <cell r="D939">
            <v>2.0760000000000001</v>
          </cell>
        </row>
        <row r="940">
          <cell r="A940" t="str">
            <v>001.17.02520</v>
          </cell>
          <cell r="B940" t="str">
            <v>Fornecimento e instalação de braçadeira 1/2"""""""" p/ eletroduto</v>
          </cell>
          <cell r="C940" t="str">
            <v>UN</v>
          </cell>
          <cell r="D940">
            <v>1.0873999999999999</v>
          </cell>
        </row>
        <row r="941">
          <cell r="A941" t="str">
            <v>001.17.02540</v>
          </cell>
          <cell r="B941" t="str">
            <v>Fornecimento e instalação de braçadeira 2"""""""" p/ eletroduto</v>
          </cell>
          <cell r="C941" t="str">
            <v>UN</v>
          </cell>
          <cell r="D941">
            <v>3.4148000000000001</v>
          </cell>
        </row>
        <row r="942">
          <cell r="A942" t="str">
            <v>001.17.02560</v>
          </cell>
          <cell r="B942" t="str">
            <v>Fornecimento e instalação de braçadeira p/ eletroduto tipo unha de pvc, c/01 parafuso de d=25 mm (3/4"""""""")</v>
          </cell>
          <cell r="C942" t="str">
            <v>UN</v>
          </cell>
          <cell r="D942">
            <v>1.5174000000000001</v>
          </cell>
        </row>
        <row r="943">
          <cell r="A943" t="str">
            <v>001.17.02580</v>
          </cell>
          <cell r="B943" t="str">
            <v>Fornecimento e instalação de curva de ferro galvanizado de 135º diâm. 4""""""""</v>
          </cell>
          <cell r="C943" t="str">
            <v>UN</v>
          </cell>
          <cell r="D943">
            <v>82.183000000000007</v>
          </cell>
        </row>
        <row r="944">
          <cell r="A944" t="str">
            <v>001.17.02600</v>
          </cell>
          <cell r="B944" t="str">
            <v>Fornecimento e instalação de curva de ferro galvanizado de 135º diâm. 3""""""""</v>
          </cell>
          <cell r="C944" t="str">
            <v>UN</v>
          </cell>
          <cell r="D944">
            <v>47.240900000000003</v>
          </cell>
        </row>
        <row r="945">
          <cell r="A945" t="str">
            <v>001.17.02620</v>
          </cell>
          <cell r="B945" t="str">
            <v>Fornecimento e instalação de curva de ferro galvanizado de 135º diâm. 2 1/2""""""""</v>
          </cell>
          <cell r="C945" t="str">
            <v>UN</v>
          </cell>
          <cell r="D945">
            <v>35.663899999999998</v>
          </cell>
        </row>
        <row r="946">
          <cell r="A946" t="str">
            <v>001.17.02640</v>
          </cell>
          <cell r="B946" t="str">
            <v>Fornecimento e instalação de curva de ferro galvanizado de 135º diâm. 2""""""""</v>
          </cell>
          <cell r="C946" t="str">
            <v>UN</v>
          </cell>
          <cell r="D946">
            <v>23.131699999999999</v>
          </cell>
        </row>
        <row r="947">
          <cell r="A947" t="str">
            <v>001.17.02660</v>
          </cell>
          <cell r="B947" t="str">
            <v>Fornecimento e instalação de curva de ferro galvanizado de 135º diâm. 1 1/2""""""""</v>
          </cell>
          <cell r="C947" t="str">
            <v>UN</v>
          </cell>
          <cell r="D947">
            <v>15.5609</v>
          </cell>
        </row>
        <row r="948">
          <cell r="A948" t="str">
            <v>001.17.02680</v>
          </cell>
          <cell r="B948" t="str">
            <v>Fornecimento e instalação de curva de ferro galvanizado de 135º diâm. 1 1/4'</v>
          </cell>
          <cell r="C948" t="str">
            <v>UN</v>
          </cell>
          <cell r="D948">
            <v>8.7721999999999998</v>
          </cell>
        </row>
        <row r="949">
          <cell r="A949" t="str">
            <v>001.17.02700</v>
          </cell>
          <cell r="B949" t="str">
            <v>Fornecimento e instalação de curva de ferro galvanizado de 135º diâm. 1""""""""</v>
          </cell>
          <cell r="C949" t="str">
            <v>UN</v>
          </cell>
          <cell r="D949">
            <v>5.2544000000000004</v>
          </cell>
        </row>
        <row r="950">
          <cell r="A950" t="str">
            <v>001.17.02720</v>
          </cell>
          <cell r="B950" t="str">
            <v>Fornecimento e instalação de curva de ferro galvanizado de 135º diâm. 3/4'</v>
          </cell>
          <cell r="C950" t="str">
            <v>UN</v>
          </cell>
          <cell r="D950">
            <v>3.3826000000000001</v>
          </cell>
        </row>
        <row r="951">
          <cell r="A951" t="str">
            <v>001.17.02740</v>
          </cell>
          <cell r="B951" t="str">
            <v>Fornecimento e instalação de curva de ferro galvanizado de 90º diâm. 3""""""""</v>
          </cell>
          <cell r="C951" t="str">
            <v>UN</v>
          </cell>
          <cell r="D951">
            <v>48.075099999999999</v>
          </cell>
        </row>
        <row r="952">
          <cell r="A952" t="str">
            <v>001.17.02760</v>
          </cell>
          <cell r="B952" t="str">
            <v>Fornecimento e instalação de curva de ferro galvanizado de 90º diâm. 2 1/2""""""""</v>
          </cell>
          <cell r="C952" t="str">
            <v>UN</v>
          </cell>
          <cell r="D952">
            <v>23.665099999999999</v>
          </cell>
        </row>
        <row r="953">
          <cell r="A953" t="str">
            <v>001.17.02780</v>
          </cell>
          <cell r="B953" t="str">
            <v>Fornecimento e instalação de curva de ferro galvanizado de 90º diâm. 2""""""""</v>
          </cell>
          <cell r="C953" t="str">
            <v>UN</v>
          </cell>
          <cell r="D953">
            <v>18.676300000000001</v>
          </cell>
        </row>
        <row r="954">
          <cell r="A954" t="str">
            <v>001.17.02800</v>
          </cell>
          <cell r="B954" t="str">
            <v>Fornecimento e instalação de curva de ferro galvanizado de 90º diâm. 1 1/2""""""""</v>
          </cell>
          <cell r="C954" t="str">
            <v>UN</v>
          </cell>
          <cell r="D954">
            <v>10.206300000000001</v>
          </cell>
        </row>
        <row r="955">
          <cell r="A955" t="str">
            <v>001.17.02820</v>
          </cell>
          <cell r="B955" t="str">
            <v>Fornecimento e instalação de curva de ferro galvanizado de 90º diâm. 1 1/4""""""""</v>
          </cell>
          <cell r="C955" t="str">
            <v>UN</v>
          </cell>
          <cell r="D955">
            <v>8.1163000000000007</v>
          </cell>
        </row>
        <row r="956">
          <cell r="A956" t="str">
            <v>001.17.02840</v>
          </cell>
          <cell r="B956" t="str">
            <v>Fornecimento e instalação de curva de ferro galvanizado de 90º diâm. 1""""""""</v>
          </cell>
          <cell r="C956" t="str">
            <v>UN</v>
          </cell>
          <cell r="D956">
            <v>4.3475000000000001</v>
          </cell>
        </row>
        <row r="957">
          <cell r="A957" t="str">
            <v>001.17.02860</v>
          </cell>
          <cell r="B957" t="str">
            <v>Fornecimento e instalação de curva de ferro galvanizado de 90º diâm. 3/4""""""""</v>
          </cell>
          <cell r="C957" t="str">
            <v>UN</v>
          </cell>
          <cell r="D957">
            <v>3.4674999999999998</v>
          </cell>
        </row>
        <row r="958">
          <cell r="A958" t="str">
            <v>001.17.02880</v>
          </cell>
          <cell r="B958" t="str">
            <v>Fornecimento e instalação de curva de ferro galvanizado de 90º diâm. 1/2""""""""</v>
          </cell>
          <cell r="C958" t="str">
            <v>UN</v>
          </cell>
          <cell r="D958">
            <v>2.8075000000000001</v>
          </cell>
        </row>
        <row r="959">
          <cell r="A959" t="str">
            <v>001.17.02940</v>
          </cell>
          <cell r="B959" t="str">
            <v>Fornecimento e instalação de luva de ferro galvanizado  1/2""""""""</v>
          </cell>
          <cell r="C959" t="str">
            <v>UN</v>
          </cell>
          <cell r="D959">
            <v>1.4588000000000001</v>
          </cell>
        </row>
        <row r="960">
          <cell r="A960" t="str">
            <v>001.17.02960</v>
          </cell>
          <cell r="B960" t="str">
            <v>Fornecimento e instalação de luva de ferro galvanizado  3/4""""""""</v>
          </cell>
          <cell r="C960" t="str">
            <v>UN</v>
          </cell>
          <cell r="D960">
            <v>1.5688</v>
          </cell>
        </row>
        <row r="961">
          <cell r="A961" t="str">
            <v>001.17.02980</v>
          </cell>
          <cell r="B961" t="str">
            <v>Fornecimento e instalação de luva de ferro galvanizado  1""""""""</v>
          </cell>
          <cell r="C961" t="str">
            <v>UN</v>
          </cell>
          <cell r="D961">
            <v>1.8988</v>
          </cell>
        </row>
        <row r="962">
          <cell r="A962" t="str">
            <v>001.17.03000</v>
          </cell>
          <cell r="B962" t="str">
            <v>Fornecimento e instalação de luva de ferro galvanizado  1 1/4""""""""</v>
          </cell>
          <cell r="C962" t="str">
            <v>UN</v>
          </cell>
          <cell r="D962">
            <v>2.9662999999999999</v>
          </cell>
        </row>
        <row r="963">
          <cell r="A963" t="str">
            <v>001.17.03020</v>
          </cell>
          <cell r="B963" t="str">
            <v>Fornecimento e instalação de luva de ferro galvanizado  1 1/2</v>
          </cell>
          <cell r="C963" t="str">
            <v>UN</v>
          </cell>
          <cell r="D963">
            <v>3.5163000000000002</v>
          </cell>
        </row>
        <row r="964">
          <cell r="A964" t="str">
            <v>001.17.03040</v>
          </cell>
          <cell r="B964" t="str">
            <v>Fornecimento e instalação de luva de ferro galvanizado  2""""""""</v>
          </cell>
          <cell r="C964" t="str">
            <v>UN</v>
          </cell>
          <cell r="D964">
            <v>5.8262999999999998</v>
          </cell>
        </row>
        <row r="965">
          <cell r="A965" t="str">
            <v>001.17.03060</v>
          </cell>
          <cell r="B965" t="str">
            <v>Fornecimento e instalação de luva de ferro galvanizado  2 1/2""""""""</v>
          </cell>
          <cell r="C965" t="str">
            <v>UN</v>
          </cell>
          <cell r="D965">
            <v>5.8174999999999999</v>
          </cell>
        </row>
        <row r="966">
          <cell r="A966" t="str">
            <v>001.17.03080</v>
          </cell>
          <cell r="B966" t="str">
            <v>Fornecimento e instalação de luva de ferro galvanizado  3""""""""</v>
          </cell>
          <cell r="C966" t="str">
            <v>UN</v>
          </cell>
          <cell r="D966">
            <v>7.7575000000000003</v>
          </cell>
        </row>
        <row r="967">
          <cell r="A967" t="str">
            <v>001.17.03100</v>
          </cell>
          <cell r="B967" t="str">
            <v>Fornecimento e instalação de luva de ferro galvanizado  4""""""""</v>
          </cell>
          <cell r="C967" t="str">
            <v>UN</v>
          </cell>
          <cell r="D967">
            <v>10.8375</v>
          </cell>
        </row>
        <row r="968">
          <cell r="A968" t="str">
            <v>001.17.03103</v>
          </cell>
          <cell r="B968" t="str">
            <v>Fornecimento e Instalação de Bucha e Arruela D.1/2 pol p/ Eletroduto - Alumínio</v>
          </cell>
          <cell r="C968" t="str">
            <v>UN</v>
          </cell>
          <cell r="D968">
            <v>0.57350000000000001</v>
          </cell>
        </row>
        <row r="969">
          <cell r="A969" t="str">
            <v>001.17.03104</v>
          </cell>
          <cell r="B969" t="str">
            <v>Fornecimento e Instalação de Bucha e Arruela D.3/4pol p/ Eletroduto - Alumínio</v>
          </cell>
          <cell r="C969" t="str">
            <v>UN</v>
          </cell>
          <cell r="D969">
            <v>0.60750000000000004</v>
          </cell>
        </row>
        <row r="970">
          <cell r="A970" t="str">
            <v>001.17.03105</v>
          </cell>
          <cell r="B970" t="str">
            <v>Fornecimento e Instalação de Bucha e Arruela D.1pol p/ Eletroduto - Alumínio</v>
          </cell>
          <cell r="C970" t="str">
            <v>UN</v>
          </cell>
          <cell r="D970">
            <v>0.84750000000000003</v>
          </cell>
        </row>
        <row r="971">
          <cell r="A971" t="str">
            <v>001.17.03106</v>
          </cell>
          <cell r="B971" t="str">
            <v>Fornecimento e Instalação de Bucha e Arruela D 1.5pol p/ Eletroduto - Alumínio</v>
          </cell>
          <cell r="C971" t="str">
            <v>UN</v>
          </cell>
          <cell r="D971">
            <v>1.5149999999999999</v>
          </cell>
        </row>
        <row r="972">
          <cell r="A972" t="str">
            <v>001.17.03107</v>
          </cell>
          <cell r="B972" t="str">
            <v>Fornecimento e Instalação de Bucha e Arruela D.2pol p/ Eletroduto - Alumínio</v>
          </cell>
          <cell r="C972" t="str">
            <v>UN</v>
          </cell>
          <cell r="D972">
            <v>2.0550000000000002</v>
          </cell>
        </row>
        <row r="973">
          <cell r="A973" t="str">
            <v>001.17.03108</v>
          </cell>
          <cell r="B973" t="str">
            <v>Fornecimento e Instalação de Bucha e Arruela D.2.5pol p/ Eletroduto - Alumínio</v>
          </cell>
          <cell r="C973" t="str">
            <v>UN</v>
          </cell>
          <cell r="D973">
            <v>3.7174999999999998</v>
          </cell>
        </row>
        <row r="974">
          <cell r="A974" t="str">
            <v>001.17.03109</v>
          </cell>
          <cell r="B974" t="str">
            <v>Fornecimento e Instalação de Bucha e Arruela D.3pol p/ Eletroduto - Alumínio</v>
          </cell>
          <cell r="C974" t="str">
            <v>UN</v>
          </cell>
          <cell r="D974">
            <v>4.0575000000000001</v>
          </cell>
        </row>
        <row r="975">
          <cell r="A975" t="str">
            <v>001.17.03110</v>
          </cell>
          <cell r="B975" t="str">
            <v>Fornecimento e Instalação de Bucha e Arruela D.4pol p/ Eletroduto - Alumínio</v>
          </cell>
          <cell r="C975" t="str">
            <v>UN</v>
          </cell>
          <cell r="D975">
            <v>6.4574999999999996</v>
          </cell>
        </row>
        <row r="976">
          <cell r="A976" t="str">
            <v>001.17.03115</v>
          </cell>
          <cell r="B976" t="str">
            <v>Fornecimento e Instalação de Condulete de Alumínio Tipo """"C"""", S/ Tampa, 1/2""""</v>
          </cell>
          <cell r="C976" t="str">
            <v>UN</v>
          </cell>
          <cell r="D976">
            <v>5.7950999999999997</v>
          </cell>
        </row>
        <row r="977">
          <cell r="A977" t="str">
            <v>001.17.03117</v>
          </cell>
          <cell r="B977" t="str">
            <v>Fornecimento e Instalação de Condulete de Alumínio Tipo """"C"""", S/ Tampa, 3/4""""</v>
          </cell>
          <cell r="C977" t="str">
            <v>UN</v>
          </cell>
          <cell r="D977">
            <v>5.7950999999999997</v>
          </cell>
        </row>
        <row r="978">
          <cell r="A978" t="str">
            <v>001.17.03119</v>
          </cell>
          <cell r="B978" t="str">
            <v>Fornecimento e Instalação de Condulete de Alumínio Tipo """"C"""", S/ Tampa, 1""""</v>
          </cell>
          <cell r="C978" t="str">
            <v>UN</v>
          </cell>
          <cell r="D978">
            <v>8.5251000000000001</v>
          </cell>
        </row>
        <row r="979">
          <cell r="A979" t="str">
            <v>001.17.03121</v>
          </cell>
          <cell r="B979" t="str">
            <v>Fornecimento e Instalação de Condulete de Alumínio Tipo """"C"""", C/ Tampa, 1 1/4""""</v>
          </cell>
          <cell r="C979" t="str">
            <v>UN</v>
          </cell>
          <cell r="D979">
            <v>14.661300000000001</v>
          </cell>
        </row>
        <row r="980">
          <cell r="A980" t="str">
            <v>001.17.03123</v>
          </cell>
          <cell r="B980" t="str">
            <v>Fornecimento e Instalação de Condulete de Alumínio Tipo """"C"""", C/ Tampa, 1 1/2""""</v>
          </cell>
          <cell r="C980" t="str">
            <v>UN</v>
          </cell>
          <cell r="D980">
            <v>19.691299999999998</v>
          </cell>
        </row>
        <row r="981">
          <cell r="A981" t="str">
            <v>001.17.03125</v>
          </cell>
          <cell r="B981" t="str">
            <v>Fornecimento e Instalação de Condulete de Alumínio Tipo """"C"""", C/ Tampa, 2""""</v>
          </cell>
          <cell r="C981" t="str">
            <v>UN</v>
          </cell>
          <cell r="D981">
            <v>27.211300000000001</v>
          </cell>
        </row>
        <row r="982">
          <cell r="A982" t="str">
            <v>001.17.03127</v>
          </cell>
          <cell r="B982" t="str">
            <v>Fornecimento e Instalação de Condulete de Alumínio Tipo """"C"""", C/ Tampa, 2  1/2""""</v>
          </cell>
          <cell r="C982" t="str">
            <v>UN</v>
          </cell>
          <cell r="D982">
            <v>55.011299999999999</v>
          </cell>
        </row>
        <row r="983">
          <cell r="A983" t="str">
            <v>001.17.03129</v>
          </cell>
          <cell r="B983" t="str">
            <v>Fornecimento e Instalação de Condulete de Alumínio Tipo """"E"""", S/ Tampa, 1/2""""</v>
          </cell>
          <cell r="C983" t="str">
            <v>UN</v>
          </cell>
          <cell r="D983">
            <v>5.4451000000000001</v>
          </cell>
        </row>
        <row r="984">
          <cell r="A984" t="str">
            <v>001.17.03131</v>
          </cell>
          <cell r="B984" t="str">
            <v>Fornecimento e Instalação de Condulete de Alumínio Tipo """"E"""", S/ Tampa, 3/4""""</v>
          </cell>
          <cell r="C984" t="str">
            <v>UN</v>
          </cell>
          <cell r="D984">
            <v>5.4451000000000001</v>
          </cell>
        </row>
        <row r="985">
          <cell r="A985" t="str">
            <v>001.17.03133</v>
          </cell>
          <cell r="B985" t="str">
            <v>Fornecimento e Instalação de Condulete de Alumínio Tipo """"E"""", S/ Tampa, 1""""</v>
          </cell>
          <cell r="C985" t="str">
            <v>UN</v>
          </cell>
          <cell r="D985">
            <v>7.5951000000000004</v>
          </cell>
        </row>
        <row r="986">
          <cell r="A986" t="str">
            <v>001.17.03135</v>
          </cell>
          <cell r="B986" t="str">
            <v>Fornecimento e Instalação de Condulete de Alumínio Tipo """"E"""", C/ Tampa, 1 1/4""""</v>
          </cell>
          <cell r="C986" t="str">
            <v>UN</v>
          </cell>
          <cell r="D986">
            <v>13.6313</v>
          </cell>
        </row>
        <row r="987">
          <cell r="A987" t="str">
            <v>001.17.03137</v>
          </cell>
          <cell r="B987" t="str">
            <v>Fornecimento e Instalação de Condulete de Alumínio Tipo """"E"""", C/ Tampa, 1 1/2""""</v>
          </cell>
          <cell r="C987" t="str">
            <v>UN</v>
          </cell>
          <cell r="D987">
            <v>18.641300000000001</v>
          </cell>
        </row>
        <row r="988">
          <cell r="A988" t="str">
            <v>001.17.03139</v>
          </cell>
          <cell r="B988" t="str">
            <v>Fornecimento e Instalação de Condulete de Alumínio Tipo """"E"""", C/ Tampa, 2""""</v>
          </cell>
          <cell r="C988" t="str">
            <v>UN</v>
          </cell>
          <cell r="D988">
            <v>26.311299999999999</v>
          </cell>
        </row>
        <row r="989">
          <cell r="A989" t="str">
            <v>001.17.03141</v>
          </cell>
          <cell r="B989" t="str">
            <v>Fornecimento e Instalação de Condulete de Alumínio Tipo """"E"""", C/ Tampa, 2  1/2""""</v>
          </cell>
          <cell r="C989" t="str">
            <v>UN</v>
          </cell>
          <cell r="D989">
            <v>55.011299999999999</v>
          </cell>
        </row>
        <row r="990">
          <cell r="A990" t="str">
            <v>001.17.03143</v>
          </cell>
          <cell r="B990" t="str">
            <v>Fornecimento e Instalação de Condulete de Alumínio Tipo """"LL"""",""""LB"""", """"LR"""", S/ Tampa, 1/2""""</v>
          </cell>
          <cell r="C990" t="str">
            <v>UN</v>
          </cell>
          <cell r="D990">
            <v>5.7950999999999997</v>
          </cell>
        </row>
        <row r="991">
          <cell r="A991" t="str">
            <v>001.17.03145</v>
          </cell>
          <cell r="B991" t="str">
            <v>Fornecimento e Instalação de Condulete de Alumínio Tipo """"LL"""",""""LB"""", """"LR"""", S/ Tampa, 3/4""""</v>
          </cell>
          <cell r="C991" t="str">
            <v>UN</v>
          </cell>
          <cell r="D991">
            <v>5.7950999999999997</v>
          </cell>
        </row>
        <row r="992">
          <cell r="A992" t="str">
            <v>001.17.03147</v>
          </cell>
          <cell r="B992" t="str">
            <v>Fornecimento e Instalação de Condulete de Alumínio Tipo  """"LL"""",""""LB"""", """"LR"""", S/ Tampa, 1""""</v>
          </cell>
          <cell r="C992" t="str">
            <v>UN</v>
          </cell>
          <cell r="D992">
            <v>8.5251000000000001</v>
          </cell>
        </row>
        <row r="993">
          <cell r="A993" t="str">
            <v>001.17.03149</v>
          </cell>
          <cell r="B993" t="str">
            <v>Fornecimento e Instalação de Condulete de Alumínio Tipo """"LL"""",""""LB"""", """"LR"""", C/ Tampa, 1 1/4""""</v>
          </cell>
          <cell r="C993" t="str">
            <v>UN</v>
          </cell>
          <cell r="D993">
            <v>14.661300000000001</v>
          </cell>
        </row>
        <row r="994">
          <cell r="A994" t="str">
            <v>001.17.03151</v>
          </cell>
          <cell r="B994" t="str">
            <v>Fornecimento e Instalação de Condulete de Alumínio Tipo  """"LL"""",""""LB"""", """"LR"""", C/ Tampa, 1 1/2""""</v>
          </cell>
          <cell r="C994" t="str">
            <v>UN</v>
          </cell>
          <cell r="D994">
            <v>19.691299999999998</v>
          </cell>
        </row>
        <row r="995">
          <cell r="A995" t="str">
            <v>001.17.03153</v>
          </cell>
          <cell r="B995" t="str">
            <v>Fornecimento e Instalação de Condulete de Alumínio Tipo  """"LL"""",""""LB"""", """"LR"""", C/ Tampa, 2""""</v>
          </cell>
          <cell r="C995" t="str">
            <v>UN</v>
          </cell>
          <cell r="D995">
            <v>27.211300000000001</v>
          </cell>
        </row>
        <row r="996">
          <cell r="A996" t="str">
            <v>001.17.03155</v>
          </cell>
          <cell r="B996" t="str">
            <v>Fornecimento e Instalação de Condulete de Alumínio Tipo  """"LL"""",""""LB"""", """"LR"""", C/ Tampa, 2  1/2""""</v>
          </cell>
          <cell r="C996" t="str">
            <v>UN</v>
          </cell>
          <cell r="D996">
            <v>55.271299999999997</v>
          </cell>
        </row>
        <row r="997">
          <cell r="A997" t="str">
            <v>001.17.03157</v>
          </cell>
          <cell r="B997" t="str">
            <v>Fornecimento e Instalação de Condulete de Alumínio Tipo """"TB"""", S/ Tampa, 1/2""""</v>
          </cell>
          <cell r="C997" t="str">
            <v>UN</v>
          </cell>
          <cell r="D997">
            <v>6.4939</v>
          </cell>
        </row>
        <row r="998">
          <cell r="A998" t="str">
            <v>001.17.03159</v>
          </cell>
          <cell r="B998" t="str">
            <v>Fornecimento e Instalação de Condulete de Alumínio Tipo """"TB"""", S/ Tampa, 3/4""""</v>
          </cell>
          <cell r="C998" t="str">
            <v>UN</v>
          </cell>
          <cell r="D998">
            <v>6.4939</v>
          </cell>
        </row>
        <row r="999">
          <cell r="A999" t="str">
            <v>001.17.03161</v>
          </cell>
          <cell r="B999" t="str">
            <v>Fornecimento e Instalação de Condulete de Alumínio Tipo """"TB"""", S/ Tampa, 1""""</v>
          </cell>
          <cell r="C999" t="str">
            <v>UN</v>
          </cell>
          <cell r="D999">
            <v>9.5439000000000007</v>
          </cell>
        </row>
        <row r="1000">
          <cell r="A1000" t="str">
            <v>001.17.03163</v>
          </cell>
          <cell r="B1000" t="str">
            <v>Fornecimento e Instalação de Condulete de Alumínio Tipo """"TB"""", C/ Tampa, 1 1/4""""</v>
          </cell>
          <cell r="C1000" t="str">
            <v>UN</v>
          </cell>
          <cell r="D1000">
            <v>16.330100000000002</v>
          </cell>
        </row>
        <row r="1001">
          <cell r="A1001" t="str">
            <v>001.17.03165</v>
          </cell>
          <cell r="B1001" t="str">
            <v>Fornecimento e Instalação de Condulete de Alumínio Tipo """"TB"""", C/ Tampa, 1 1/2""""</v>
          </cell>
          <cell r="C1001" t="str">
            <v>UN</v>
          </cell>
          <cell r="D1001">
            <v>22.030100000000001</v>
          </cell>
        </row>
        <row r="1002">
          <cell r="A1002" t="str">
            <v>001.17.03166</v>
          </cell>
          <cell r="B1002" t="str">
            <v>Fornecimento e Instalação de Condulete de Alumínio Tipo """"TB"""", C/ Tampa, 2""""</v>
          </cell>
          <cell r="C1002" t="str">
            <v>UN</v>
          </cell>
          <cell r="D1002">
            <v>29.5501</v>
          </cell>
        </row>
        <row r="1003">
          <cell r="A1003" t="str">
            <v>001.17.03167</v>
          </cell>
          <cell r="B1003" t="str">
            <v>Fornecimento e Instalação de Condulete de Alumínio Tipo """"TB"""", C/ Tampa, 2  1/2""""</v>
          </cell>
          <cell r="C1003" t="str">
            <v>UN</v>
          </cell>
          <cell r="D1003">
            <v>59.510100000000001</v>
          </cell>
        </row>
        <row r="1004">
          <cell r="A1004" t="str">
            <v>001.17.03168</v>
          </cell>
          <cell r="B1004" t="str">
            <v>Fornecimento e Instalação de Condulete de Alumínio Tipo """"X"""", S/ Tampa, 1/2""""</v>
          </cell>
          <cell r="C1004" t="str">
            <v>UN</v>
          </cell>
          <cell r="D1004">
            <v>6.3350999999999997</v>
          </cell>
        </row>
        <row r="1005">
          <cell r="A1005" t="str">
            <v>001.17.03169</v>
          </cell>
          <cell r="B1005" t="str">
            <v>Fornecimento e Instalação de Condulete de Alumínio Tipo """"X"""", S/ Tampa, 3/4""""</v>
          </cell>
          <cell r="C1005" t="str">
            <v>UN</v>
          </cell>
          <cell r="D1005">
            <v>6.3350999999999997</v>
          </cell>
        </row>
        <row r="1006">
          <cell r="A1006" t="str">
            <v>001.17.03170</v>
          </cell>
          <cell r="B1006" t="str">
            <v>Fornecimento e Instalação de Condulete de Alumínio Tipo """"X"""", S/ Tampa, 1""""</v>
          </cell>
          <cell r="C1006" t="str">
            <v>UN</v>
          </cell>
          <cell r="D1006">
            <v>9.3651</v>
          </cell>
        </row>
        <row r="1007">
          <cell r="A1007" t="str">
            <v>001.17.03171</v>
          </cell>
          <cell r="B1007" t="str">
            <v>Fornecimento e Instalação de Condulete de Alumínio Tipo """"X"""", C/ Tampa, 1 1/4""""</v>
          </cell>
          <cell r="C1007" t="str">
            <v>UN</v>
          </cell>
          <cell r="D1007">
            <v>16.421299999999999</v>
          </cell>
        </row>
        <row r="1008">
          <cell r="A1008" t="str">
            <v>001.17.03172</v>
          </cell>
          <cell r="B1008" t="str">
            <v>Fornecimento e Instalação de Condulete de Alumínio Tipo """"X"""", C/ Tampa, 1 1/2""""</v>
          </cell>
          <cell r="C1008" t="str">
            <v>UN</v>
          </cell>
          <cell r="D1008">
            <v>23.3813</v>
          </cell>
        </row>
        <row r="1009">
          <cell r="A1009" t="str">
            <v>001.17.03173</v>
          </cell>
          <cell r="B1009" t="str">
            <v>Fornecimento e Instalação de Condulete de Alumínio Tipo """"X"""", C/ Tampa, 2""""</v>
          </cell>
          <cell r="C1009" t="str">
            <v>UN</v>
          </cell>
          <cell r="D1009">
            <v>31.321300000000001</v>
          </cell>
        </row>
        <row r="1010">
          <cell r="A1010" t="str">
            <v>001.17.03174</v>
          </cell>
          <cell r="B1010" t="str">
            <v>Fornecimento e Instalação de Condulete de Alumínio Tipo """"X"""", C/ Tampa, 2  1/2""""</v>
          </cell>
          <cell r="C1010" t="str">
            <v>UN</v>
          </cell>
          <cell r="D1010">
            <v>59.0413</v>
          </cell>
        </row>
        <row r="1011">
          <cell r="A1011" t="str">
            <v>001.17.03175</v>
          </cell>
          <cell r="B1011" t="str">
            <v>Fornecimento e Instalação de Tampa de Alumínio 1/2"""" e 3/4"""" 1 P</v>
          </cell>
          <cell r="C1011" t="str">
            <v>UN</v>
          </cell>
          <cell r="D1011">
            <v>1.7963</v>
          </cell>
        </row>
        <row r="1012">
          <cell r="A1012" t="str">
            <v>001.17.03176</v>
          </cell>
          <cell r="B1012" t="str">
            <v>Fornecimento e Instalação de Tampa de Alumínio 1/2"""" e 3/4"""" 1 P Red.</v>
          </cell>
          <cell r="C1012" t="str">
            <v>UN</v>
          </cell>
          <cell r="D1012">
            <v>1.7963</v>
          </cell>
        </row>
        <row r="1013">
          <cell r="A1013" t="str">
            <v>001.17.03177</v>
          </cell>
          <cell r="B1013" t="str">
            <v>Fornecimento e Instalação de Tampa de Alumínio 1/2"""" e 3/4"""" 1 P RJ 45</v>
          </cell>
          <cell r="C1013" t="str">
            <v>UN</v>
          </cell>
          <cell r="D1013">
            <v>1.7963</v>
          </cell>
        </row>
        <row r="1014">
          <cell r="A1014" t="str">
            <v>001.17.03178</v>
          </cell>
          <cell r="B1014" t="str">
            <v>Fornecimento e Instalação de Tampa de Alumínio 1/2"""" e 3/4"""" 2 P</v>
          </cell>
          <cell r="C1014" t="str">
            <v>UN</v>
          </cell>
          <cell r="D1014">
            <v>1.7963</v>
          </cell>
        </row>
        <row r="1015">
          <cell r="A1015" t="str">
            <v>001.17.03179</v>
          </cell>
          <cell r="B1015" t="str">
            <v>Fornecimento e Instalação de Tampa de Alumínio 1/2"""" e 3/4"""" 2 P Sep.</v>
          </cell>
          <cell r="C1015" t="str">
            <v>UN</v>
          </cell>
          <cell r="D1015">
            <v>1.7963</v>
          </cell>
        </row>
        <row r="1016">
          <cell r="A1016" t="str">
            <v>001.17.03181</v>
          </cell>
          <cell r="B1016" t="str">
            <v>Fornecimento e Instalação de Tampa de Alumínio 1/2"""" e 3/4"""" 2 P RJ 45</v>
          </cell>
          <cell r="C1016" t="str">
            <v>UN</v>
          </cell>
          <cell r="D1016">
            <v>1.7963</v>
          </cell>
        </row>
        <row r="1017">
          <cell r="A1017" t="str">
            <v>001.17.03183</v>
          </cell>
          <cell r="B1017" t="str">
            <v>Fornecimento e Instalação de Tampa de Alumínio 1/2"""" e 3/4"""" 3 P</v>
          </cell>
          <cell r="C1017" t="str">
            <v>UN</v>
          </cell>
          <cell r="D1017">
            <v>1.7963</v>
          </cell>
        </row>
        <row r="1018">
          <cell r="A1018" t="str">
            <v>001.17.03185</v>
          </cell>
          <cell r="B1018" t="str">
            <v>Fornecimento e Instalação de Tampa de Alumínio 1/2"""" e 3/4"""" Cega</v>
          </cell>
          <cell r="C1018" t="str">
            <v>UN</v>
          </cell>
          <cell r="D1018">
            <v>1.7963</v>
          </cell>
        </row>
        <row r="1019">
          <cell r="A1019" t="str">
            <v>001.17.03187</v>
          </cell>
          <cell r="B1019" t="str">
            <v>Fornecimento e Instalação de Tampa de Alumínio 1"""" 1 P</v>
          </cell>
          <cell r="C1019" t="str">
            <v>UN</v>
          </cell>
          <cell r="D1019">
            <v>2.2763</v>
          </cell>
        </row>
        <row r="1020">
          <cell r="A1020" t="str">
            <v>001.17.03189</v>
          </cell>
          <cell r="B1020" t="str">
            <v>Fornecimento e Instalação de Tampa de Alumínio 1"""" 1 P Red.</v>
          </cell>
          <cell r="C1020" t="str">
            <v>UN</v>
          </cell>
          <cell r="D1020">
            <v>2.2763</v>
          </cell>
        </row>
        <row r="1021">
          <cell r="A1021" t="str">
            <v>001.17.03191</v>
          </cell>
          <cell r="B1021" t="str">
            <v>Fornecimento e Instalação de Tampa de Alumínio 1"""" 1 P RJ 45</v>
          </cell>
          <cell r="C1021" t="str">
            <v>UN</v>
          </cell>
          <cell r="D1021">
            <v>2.2763</v>
          </cell>
        </row>
        <row r="1022">
          <cell r="A1022" t="str">
            <v>001.17.03193</v>
          </cell>
          <cell r="B1022" t="str">
            <v>Fornecimento e Instalação de Tampa de Alumínio 1"""" 2 P</v>
          </cell>
          <cell r="C1022" t="str">
            <v>UN</v>
          </cell>
          <cell r="D1022">
            <v>2.2763</v>
          </cell>
        </row>
        <row r="1023">
          <cell r="A1023" t="str">
            <v>001.17.03195</v>
          </cell>
          <cell r="B1023" t="str">
            <v>Fornecimento e Instalação de Tampa de Alumínio 1"""" 2 P Sep.</v>
          </cell>
          <cell r="C1023" t="str">
            <v>UN</v>
          </cell>
          <cell r="D1023">
            <v>2.2763</v>
          </cell>
        </row>
        <row r="1024">
          <cell r="A1024" t="str">
            <v>001.17.03197</v>
          </cell>
          <cell r="B1024" t="str">
            <v>Fornecimento e Instalação de Tampa de Alumínio 1"""" 2 P RJ 45</v>
          </cell>
          <cell r="C1024" t="str">
            <v>UN</v>
          </cell>
          <cell r="D1024">
            <v>2.2763</v>
          </cell>
        </row>
        <row r="1025">
          <cell r="A1025" t="str">
            <v>001.17.03199</v>
          </cell>
          <cell r="B1025" t="str">
            <v>Fornecimento e Instalação de Tampa de Alumínio 1"""" 3 P</v>
          </cell>
          <cell r="C1025" t="str">
            <v>UN</v>
          </cell>
          <cell r="D1025">
            <v>2.2763</v>
          </cell>
        </row>
        <row r="1026">
          <cell r="A1026" t="str">
            <v>001.17.03201</v>
          </cell>
          <cell r="B1026" t="str">
            <v>Fornecimento e Instalação de Tampa de Alumínio 1"""" Cega</v>
          </cell>
          <cell r="C1026" t="str">
            <v>UN</v>
          </cell>
          <cell r="D1026">
            <v>2.2763</v>
          </cell>
        </row>
        <row r="1027">
          <cell r="A1027" t="str">
            <v>001.17.03600</v>
          </cell>
          <cell r="B1027" t="str">
            <v>Fornecimento e instalação de caixa metálica com tampa parafusada de Embutir de 20.00x20.00x10.00 cm</v>
          </cell>
          <cell r="C1027" t="str">
            <v>UN</v>
          </cell>
          <cell r="D1027">
            <v>27.677399999999999</v>
          </cell>
        </row>
        <row r="1028">
          <cell r="A1028" t="str">
            <v>001.17.03620</v>
          </cell>
          <cell r="B1028" t="str">
            <v>Fornecimento e instalação de caixa metálica com tampa parafusada de Embutir de 25.00x25.00x12.00 cm</v>
          </cell>
          <cell r="C1028" t="str">
            <v>UN</v>
          </cell>
          <cell r="D1028">
            <v>34.0961</v>
          </cell>
        </row>
        <row r="1029">
          <cell r="A1029" t="str">
            <v>001.17.03640</v>
          </cell>
          <cell r="B1029" t="str">
            <v>Fornecimento e instalação de caixa metálica com tampa parafusada de Embutir 30.00x30.00x15.00 cm</v>
          </cell>
          <cell r="C1029" t="str">
            <v>UN</v>
          </cell>
          <cell r="D1029">
            <v>47.6509</v>
          </cell>
        </row>
        <row r="1030">
          <cell r="A1030" t="str">
            <v>001.17.03660</v>
          </cell>
          <cell r="B1030" t="str">
            <v>Fornecimento e instalação de caixa metálica com tampa parafusada de Embutir 40.00x40.00x15.00 cm</v>
          </cell>
          <cell r="C1030" t="str">
            <v>UN</v>
          </cell>
          <cell r="D1030">
            <v>71.347800000000007</v>
          </cell>
        </row>
        <row r="1031">
          <cell r="A1031" t="str">
            <v>001.17.03680</v>
          </cell>
          <cell r="B1031" t="str">
            <v>Fornecimento e instalação de caixa metálica com tampa parafusada de Embutir 50.00x50.00x15.00 cm</v>
          </cell>
          <cell r="C1031" t="str">
            <v>UN</v>
          </cell>
          <cell r="D1031">
            <v>91.437799999999996</v>
          </cell>
        </row>
        <row r="1032">
          <cell r="A1032" t="str">
            <v>001.17.03820</v>
          </cell>
          <cell r="B1032" t="str">
            <v>Fornecimento e instalação de Quadro Metálico De  80 x 60 x 25 cm C/Porta P/ Comando</v>
          </cell>
          <cell r="C1032" t="str">
            <v>UN</v>
          </cell>
          <cell r="D1032">
            <v>285.25560000000002</v>
          </cell>
        </row>
        <row r="1033">
          <cell r="A1033" t="str">
            <v>001.17.03840</v>
          </cell>
          <cell r="B1033" t="str">
            <v>Fornecimento e instalação de Quadro Metálico De  60x 60x20 cm C/Porta P/ Comando</v>
          </cell>
          <cell r="C1033" t="str">
            <v>UN</v>
          </cell>
          <cell r="D1033">
            <v>290.11869999999999</v>
          </cell>
        </row>
        <row r="1034">
          <cell r="A1034" t="str">
            <v>001.17.03850</v>
          </cell>
          <cell r="B1034" t="str">
            <v>Fornecimento e instalação de Quadro De Distribuicao P/ 01- 03 Circuitos De Sobrepor, Pvc, Eletromar ou Mesmo Padrão</v>
          </cell>
          <cell r="C1034" t="str">
            <v>UN</v>
          </cell>
          <cell r="D1034">
            <v>33.127800000000001</v>
          </cell>
        </row>
        <row r="1035">
          <cell r="A1035" t="str">
            <v>001.17.03855</v>
          </cell>
          <cell r="B1035" t="str">
            <v>Fornecimento e instalação de Quadro De Distribuicao P/ 04 - 06 Circuitos De Sobrepor, Pvc, Eletromar ou Mesmo Padrão</v>
          </cell>
          <cell r="C1035" t="str">
            <v>UN</v>
          </cell>
          <cell r="D1035">
            <v>42.2378</v>
          </cell>
        </row>
        <row r="1036">
          <cell r="A1036" t="str">
            <v>001.17.03860</v>
          </cell>
          <cell r="B1036" t="str">
            <v>Fornecimento e instalação de Quadro De Dist Embutir Metálico Com Porta P/ 06 Circuitos</v>
          </cell>
          <cell r="C1036" t="str">
            <v>UN</v>
          </cell>
          <cell r="D1036">
            <v>36.1678</v>
          </cell>
        </row>
        <row r="1037">
          <cell r="A1037" t="str">
            <v>001.17.03880</v>
          </cell>
          <cell r="B1037" t="str">
            <v>Fornecimento e instalação de Quadro De Dist Embutir Metálico Com Porta P/ 12 Circuitos</v>
          </cell>
          <cell r="C1037" t="str">
            <v>UN</v>
          </cell>
          <cell r="D1037">
            <v>46.957799999999999</v>
          </cell>
        </row>
        <row r="1038">
          <cell r="A1038" t="str">
            <v>001.17.03900</v>
          </cell>
          <cell r="B1038" t="str">
            <v>Fornecimento e instalação de Quadro De Dist Embutir Metálico Com Porta P/ 18 Circuitos</v>
          </cell>
          <cell r="C1038" t="str">
            <v>UN</v>
          </cell>
          <cell r="D1038">
            <v>85.844800000000006</v>
          </cell>
        </row>
        <row r="1039">
          <cell r="A1039" t="str">
            <v>001.17.03920</v>
          </cell>
          <cell r="B1039" t="str">
            <v>Fornecimento e instalação de Quadro De Dist Tripolar Embutir C/ Barramento Com Porta 20 Circuitos 100 A</v>
          </cell>
          <cell r="C1039" t="str">
            <v>UN</v>
          </cell>
          <cell r="D1039">
            <v>134.12479999999999</v>
          </cell>
        </row>
        <row r="1040">
          <cell r="A1040" t="str">
            <v>001.17.03980</v>
          </cell>
          <cell r="B1040" t="str">
            <v>Fornecimento e instalação de Quadro De Dist Tripolar Embutir C/ Barramento Com Porta 24 Circuitos 100 A</v>
          </cell>
          <cell r="C1040" t="str">
            <v>UN</v>
          </cell>
          <cell r="D1040">
            <v>183.55170000000001</v>
          </cell>
        </row>
        <row r="1041">
          <cell r="A1041" t="str">
            <v>001.17.04000</v>
          </cell>
          <cell r="B1041" t="str">
            <v>Fornecimento e instalação de Quadro De Dist Tripolar Embutir C/ Barramento Com Porta 40 Circuitos 100 A</v>
          </cell>
          <cell r="C1041" t="str">
            <v>UN</v>
          </cell>
          <cell r="D1041">
            <v>418.18869999999998</v>
          </cell>
        </row>
        <row r="1042">
          <cell r="A1042" t="str">
            <v>001.17.04020</v>
          </cell>
          <cell r="B1042" t="str">
            <v>Fornecimento e instalação de Quadro De Dist Tripolar Embutir C/ Barramento Com Porta 50 Circuitos 100 A</v>
          </cell>
          <cell r="C1042" t="str">
            <v>UN</v>
          </cell>
          <cell r="D1042">
            <v>570.69560000000001</v>
          </cell>
        </row>
        <row r="1043">
          <cell r="A1043" t="str">
            <v>001.17.04060</v>
          </cell>
          <cell r="B1043" t="str">
            <v>Fornecimento e instalação de Quadro De Dist Tripolar Embutir C/ Barramento Com Porta 32 Circuitos 100 A</v>
          </cell>
          <cell r="C1043" t="str">
            <v>UN</v>
          </cell>
          <cell r="D1043">
            <v>197.90170000000001</v>
          </cell>
        </row>
        <row r="1044">
          <cell r="A1044" t="str">
            <v>001.17.04200</v>
          </cell>
          <cell r="B1044" t="str">
            <v>Fornecimento e Instalação de Disjuntor monofásico EL 10A da marca Eletromar ou Mesmo Padrão (UL)</v>
          </cell>
          <cell r="C1044" t="str">
            <v>UN</v>
          </cell>
          <cell r="D1044">
            <v>6.3827999999999996</v>
          </cell>
        </row>
        <row r="1045">
          <cell r="A1045" t="str">
            <v>001.17.04202</v>
          </cell>
          <cell r="B1045" t="str">
            <v>Fornecimento e Instalação de Disjuntor monofásico EL 15A da marca Eletromar ou Mesmo Padrão (UL)</v>
          </cell>
          <cell r="C1045" t="str">
            <v>UN</v>
          </cell>
          <cell r="D1045">
            <v>6.5027999999999997</v>
          </cell>
        </row>
        <row r="1046">
          <cell r="A1046" t="str">
            <v>001.17.04203</v>
          </cell>
          <cell r="B1046" t="str">
            <v>Fornecimento e Instalação de Disjuntor monofásico EL 20A da marca Eletromar ou Mesmo Padrão (UL)</v>
          </cell>
          <cell r="C1046" t="str">
            <v>UN</v>
          </cell>
          <cell r="D1046">
            <v>6.4518000000000004</v>
          </cell>
        </row>
        <row r="1047">
          <cell r="A1047" t="str">
            <v>001.17.04204</v>
          </cell>
          <cell r="B1047" t="str">
            <v>Fornecimento e Instalação de Disjuntor monofásico EL 25A da marca Eletromar ou Mesmo Padrão (UL)</v>
          </cell>
          <cell r="C1047" t="str">
            <v>UN</v>
          </cell>
          <cell r="D1047">
            <v>6.4518000000000004</v>
          </cell>
        </row>
        <row r="1048">
          <cell r="A1048" t="str">
            <v>001.17.04205</v>
          </cell>
          <cell r="B1048" t="str">
            <v>Fornecimento e Instalação de Disjuntor monofásico EL 30A da marca Eletromar ou Mesmo Padrão (UL)</v>
          </cell>
          <cell r="C1048" t="str">
            <v>UN</v>
          </cell>
          <cell r="D1048">
            <v>6.4428000000000001</v>
          </cell>
        </row>
        <row r="1049">
          <cell r="A1049" t="str">
            <v>001.17.04206</v>
          </cell>
          <cell r="B1049" t="str">
            <v>Fornecimento e Instalação de Disjuntor monofásico EL 35A da marca Eletromar ou Mesmo Padrão (UL)</v>
          </cell>
          <cell r="C1049" t="str">
            <v>UN</v>
          </cell>
          <cell r="D1049">
            <v>9.8287999999999993</v>
          </cell>
        </row>
        <row r="1050">
          <cell r="A1050" t="str">
            <v>001.17.04207</v>
          </cell>
          <cell r="B1050" t="str">
            <v>Fornecimento e Instalação de Disjuntor monofásico EL 40A da marca Eletromar ou Mesmo Padrão (UL)</v>
          </cell>
          <cell r="C1050" t="str">
            <v>UN</v>
          </cell>
          <cell r="D1050">
            <v>9.7338000000000005</v>
          </cell>
        </row>
        <row r="1051">
          <cell r="A1051" t="str">
            <v>001.17.04208</v>
          </cell>
          <cell r="B1051" t="str">
            <v>Fornecimento e Instalação de Disjuntor monofásico EL 50A da marca Eletromar ou Mesmo Padrão (UL)</v>
          </cell>
          <cell r="C1051" t="str">
            <v>UN</v>
          </cell>
          <cell r="D1051">
            <v>9.0527999999999995</v>
          </cell>
        </row>
        <row r="1052">
          <cell r="A1052" t="str">
            <v>001.17.04210</v>
          </cell>
          <cell r="B1052" t="str">
            <v>Fornecimento e Instalação de Disjuntor monofásico EL 60A da marca Eletromar ou Mesmo Padrão (UL)</v>
          </cell>
          <cell r="C1052" t="str">
            <v>UN</v>
          </cell>
          <cell r="D1052">
            <v>14.152799999999999</v>
          </cell>
        </row>
        <row r="1053">
          <cell r="A1053" t="str">
            <v>001.17.04212</v>
          </cell>
          <cell r="B1053" t="str">
            <v>Fornecimento e Instalação de Disjuntor monofásico EL 70A da marca Eletromar ou Mesmo Padrão (UL)</v>
          </cell>
          <cell r="C1053" t="str">
            <v>UN</v>
          </cell>
          <cell r="D1053">
            <v>14.152799999999999</v>
          </cell>
        </row>
        <row r="1054">
          <cell r="A1054" t="str">
            <v>001.17.04214</v>
          </cell>
          <cell r="B1054" t="str">
            <v>Fornecimento e Instalação de Disjuntor bifásico EL 10A da marca Eletromar ou Mesmo Padrão (UL)</v>
          </cell>
          <cell r="C1054" t="str">
            <v>UN</v>
          </cell>
          <cell r="D1054">
            <v>32.344799999999999</v>
          </cell>
        </row>
        <row r="1055">
          <cell r="A1055" t="str">
            <v>001.17.04216</v>
          </cell>
          <cell r="B1055" t="str">
            <v>Fornecimento e Instalação de Disjuntor bifásico EL 15A da marca Eletromar ou Mesmo Padrão (UL)</v>
          </cell>
          <cell r="C1055" t="str">
            <v>UN</v>
          </cell>
          <cell r="D1055">
            <v>30.945799999999998</v>
          </cell>
        </row>
        <row r="1056">
          <cell r="A1056" t="str">
            <v>001.17.04218</v>
          </cell>
          <cell r="B1056" t="str">
            <v>Fornecimento e Instalação de Disjuntor bifásico EL 20A da marca Eletromar ou Mesmo Padrão (UL)</v>
          </cell>
          <cell r="C1056" t="str">
            <v>UN</v>
          </cell>
          <cell r="D1056">
            <v>30.945799999999998</v>
          </cell>
        </row>
        <row r="1057">
          <cell r="A1057" t="str">
            <v>001.17.04220</v>
          </cell>
          <cell r="B1057" t="str">
            <v>Fornecimento e Instalação de Disjuntor bifásico EL 25A da marca Eletromar ou Mesmo Padrão (UL)</v>
          </cell>
          <cell r="C1057" t="str">
            <v>UN</v>
          </cell>
          <cell r="D1057">
            <v>30.945799999999998</v>
          </cell>
        </row>
        <row r="1058">
          <cell r="A1058" t="str">
            <v>001.17.04222</v>
          </cell>
          <cell r="B1058" t="str">
            <v>Fornecimento e Instalação de Disjuntor bifásico EL 30A da marca Eletromar ou Mesmo Padrão (UL)</v>
          </cell>
          <cell r="C1058" t="str">
            <v>UN</v>
          </cell>
          <cell r="D1058">
            <v>30.945799999999998</v>
          </cell>
        </row>
        <row r="1059">
          <cell r="A1059" t="str">
            <v>001.17.04224</v>
          </cell>
          <cell r="B1059" t="str">
            <v>Fornecimento e Instalação de Disjuntor bifásico EL 35A da marca Eletromar ou Mesmo Padrão (UL)</v>
          </cell>
          <cell r="C1059" t="str">
            <v>UN</v>
          </cell>
          <cell r="D1059">
            <v>32.344799999999999</v>
          </cell>
        </row>
        <row r="1060">
          <cell r="A1060" t="str">
            <v>001.17.04226</v>
          </cell>
          <cell r="B1060" t="str">
            <v>Fornecimento e Instalação de Disjuntor bifásico EL 40A da marca Eletromar ou Mesmo Padrão (UL)</v>
          </cell>
          <cell r="C1060" t="str">
            <v>UN</v>
          </cell>
          <cell r="D1060">
            <v>32.344799999999999</v>
          </cell>
        </row>
        <row r="1061">
          <cell r="A1061" t="str">
            <v>001.17.04228</v>
          </cell>
          <cell r="B1061" t="str">
            <v>Fornecimento e Instalação de Disjuntor bifásico EL 50A da marca Eletromar ou Mesmo Padrão (UL))</v>
          </cell>
          <cell r="C1061" t="str">
            <v>UN</v>
          </cell>
          <cell r="D1061">
            <v>32.344799999999999</v>
          </cell>
        </row>
        <row r="1062">
          <cell r="A1062" t="str">
            <v>001.17.04230</v>
          </cell>
          <cell r="B1062" t="str">
            <v>Fornecimento e Instalação de Disjuntor bifásico EL 60A da marca Eletromar ou Mesmo Padrão (UL)</v>
          </cell>
          <cell r="C1062" t="str">
            <v>UN</v>
          </cell>
          <cell r="D1062">
            <v>46.3628</v>
          </cell>
        </row>
        <row r="1063">
          <cell r="A1063" t="str">
            <v>001.17.04231</v>
          </cell>
          <cell r="B1063" t="str">
            <v>Fornecimento e Instalação de Disjuntor bifásico EL 70A da marca Eletromar ou Mesmo Padrão (UL)</v>
          </cell>
          <cell r="C1063" t="str">
            <v>UN</v>
          </cell>
          <cell r="D1063">
            <v>47.0608</v>
          </cell>
        </row>
        <row r="1064">
          <cell r="A1064" t="str">
            <v>001.17.04232</v>
          </cell>
          <cell r="B1064" t="str">
            <v>Fornecimento e Instalação de Disjuntor bifásico EL 90A da marca Eletromar ou Mesmo Padrão (UL)</v>
          </cell>
          <cell r="C1064" t="str">
            <v>UN</v>
          </cell>
          <cell r="D1064">
            <v>47.0608</v>
          </cell>
        </row>
        <row r="1065">
          <cell r="A1065" t="str">
            <v>001.17.04233</v>
          </cell>
          <cell r="B1065" t="str">
            <v>Fornecimento e Instalação de Disjuntor bifásico EL 100A da marca Eletromar ou Mesmo Padrão (UL)</v>
          </cell>
          <cell r="C1065" t="str">
            <v>UN</v>
          </cell>
          <cell r="D1065">
            <v>46.3628</v>
          </cell>
        </row>
        <row r="1066">
          <cell r="A1066" t="str">
            <v>001.17.04234</v>
          </cell>
          <cell r="B1066" t="str">
            <v>Fornecimento e Instalação de Disjuntor trifásico EL 10A  C da marca Eletromar ou Mesmo Padrão (UL)</v>
          </cell>
          <cell r="C1066" t="str">
            <v>UN</v>
          </cell>
          <cell r="D1066">
            <v>37.5886</v>
          </cell>
        </row>
        <row r="1067">
          <cell r="A1067" t="str">
            <v>001.17.04235</v>
          </cell>
          <cell r="B1067" t="str">
            <v>Fornecimento e Instalação de Disjuntor trifásico EL 15A  C da marca Eletromar ou Mesmo Padrão (UL)</v>
          </cell>
          <cell r="C1067" t="str">
            <v>UN</v>
          </cell>
          <cell r="D1067">
            <v>38.156599999999997</v>
          </cell>
        </row>
        <row r="1068">
          <cell r="A1068" t="str">
            <v>001.17.04236</v>
          </cell>
          <cell r="B1068" t="str">
            <v>Fornecimento e Instalação de Disjuntor trifásico EL 20A  C da marca Eletromar ou Mesmo Padrão (UL)</v>
          </cell>
          <cell r="C1068" t="str">
            <v>UN</v>
          </cell>
          <cell r="D1068">
            <v>36.9026</v>
          </cell>
        </row>
        <row r="1069">
          <cell r="A1069" t="str">
            <v>001.17.04237</v>
          </cell>
          <cell r="B1069" t="str">
            <v>Fornecimento e Instalação de Disjuntor trifásico EL 25A  C da marca Eletromar ou Mesmo Padrão (UL)</v>
          </cell>
          <cell r="C1069" t="str">
            <v>UN</v>
          </cell>
          <cell r="D1069">
            <v>37.0396</v>
          </cell>
        </row>
        <row r="1070">
          <cell r="A1070" t="str">
            <v>001.17.04238</v>
          </cell>
          <cell r="B1070" t="str">
            <v>Fornecimento e Instalação de Disjuntor trifásico EL 30A  C da marca Eletromar ou Mesmo Padrão (UL)</v>
          </cell>
          <cell r="C1070" t="str">
            <v>UN</v>
          </cell>
          <cell r="D1070">
            <v>37.459600000000002</v>
          </cell>
        </row>
        <row r="1071">
          <cell r="A1071" t="str">
            <v>001.17.04239</v>
          </cell>
          <cell r="B1071" t="str">
            <v>Fornecimento e Instalação de Disjuntor trifásico EL 35A  C da marca Eletromar ou Mesmo Padrão (UL)</v>
          </cell>
          <cell r="C1071" t="str">
            <v>UN</v>
          </cell>
          <cell r="D1071">
            <v>36.9026</v>
          </cell>
        </row>
        <row r="1072">
          <cell r="A1072" t="str">
            <v>001.17.04240</v>
          </cell>
          <cell r="B1072" t="str">
            <v>Fornecimento e Instalação de Disjuntor trifásico EL 40A  C da marca Eletromar ou Mesmo Padrão (UL)</v>
          </cell>
          <cell r="C1072" t="str">
            <v>UN</v>
          </cell>
          <cell r="D1072">
            <v>38.098599999999998</v>
          </cell>
        </row>
        <row r="1073">
          <cell r="A1073" t="str">
            <v>001.17.04241</v>
          </cell>
          <cell r="B1073" t="str">
            <v>Fornecimento e Instalação de Disjuntor trifásico EL 50A  C da marca Eletromar ou Mesmo Padrão (UL)</v>
          </cell>
          <cell r="C1073" t="str">
            <v>UN</v>
          </cell>
          <cell r="D1073">
            <v>38.818600000000004</v>
          </cell>
        </row>
        <row r="1074">
          <cell r="A1074" t="str">
            <v>001.17.04242</v>
          </cell>
          <cell r="B1074" t="str">
            <v>Fornecimento e Instalação de Disjuntor trifásico EL 60A  C da marca Eletromar ou Mesmo Padrão (UL)</v>
          </cell>
          <cell r="C1074" t="str">
            <v>UN</v>
          </cell>
          <cell r="D1074">
            <v>56.241599999999998</v>
          </cell>
        </row>
        <row r="1075">
          <cell r="A1075" t="str">
            <v>001.17.04243</v>
          </cell>
          <cell r="B1075" t="str">
            <v>Fornecimento e Instalação de Disjuntor trifásico EL 70A  C da marca Eletromar ou Mesmo Padrão (UL)</v>
          </cell>
          <cell r="C1075" t="str">
            <v>UN</v>
          </cell>
          <cell r="D1075">
            <v>56.241599999999998</v>
          </cell>
        </row>
        <row r="1076">
          <cell r="A1076" t="str">
            <v>001.17.04244</v>
          </cell>
          <cell r="B1076" t="str">
            <v>Fornecimento e Instalação de Disjuntor trifásico EL 90A  C da marca Eletromar ou Mesmo Padrão (UL)</v>
          </cell>
          <cell r="C1076" t="str">
            <v>UN</v>
          </cell>
          <cell r="D1076">
            <v>56.241599999999998</v>
          </cell>
        </row>
        <row r="1077">
          <cell r="A1077" t="str">
            <v>001.17.04245</v>
          </cell>
          <cell r="B1077" t="str">
            <v>Fornecimento e Instalação de Disjuntor trifásico EL 100A  C da marca Eletromar ou Mesmo Padrão (UL)</v>
          </cell>
          <cell r="C1077" t="str">
            <v>UN</v>
          </cell>
          <cell r="D1077">
            <v>56.241599999999998</v>
          </cell>
        </row>
        <row r="1078">
          <cell r="A1078" t="str">
            <v>001.17.04246</v>
          </cell>
          <cell r="B1078" t="str">
            <v>Fornecimento e Instalação de Disjuntor trifásico EL 120A  CA da marca Eletromar ou Mesmo Padrão (UL)</v>
          </cell>
          <cell r="C1078" t="str">
            <v>UN</v>
          </cell>
          <cell r="D1078">
            <v>168.3416</v>
          </cell>
        </row>
        <row r="1079">
          <cell r="A1079" t="str">
            <v>001.17.04247</v>
          </cell>
          <cell r="B1079" t="str">
            <v>Fornecimento e Instalação de Disjuntor trifásico EL 125A  CA da marca Eletromar ou Mesmo Padrão (UL)</v>
          </cell>
          <cell r="C1079" t="str">
            <v>UN</v>
          </cell>
          <cell r="D1079">
            <v>166.66159999999999</v>
          </cell>
        </row>
        <row r="1080">
          <cell r="A1080" t="str">
            <v>001.17.04248</v>
          </cell>
          <cell r="B1080" t="str">
            <v>Fornecimento e Instalação de Disjuntor trifásico EL 150A  CA da marca Eletromar ou Mesmo Padrão (UL)</v>
          </cell>
          <cell r="C1080" t="str">
            <v>UN</v>
          </cell>
          <cell r="D1080">
            <v>157.05160000000001</v>
          </cell>
        </row>
        <row r="1081">
          <cell r="A1081" t="str">
            <v>001.17.04249</v>
          </cell>
          <cell r="B1081" t="str">
            <v>Fornecimento e Instalação de Disjuntor trifásico EL 175A  CA da marca Eletromar ou Mesmo Padrão (UL)</v>
          </cell>
          <cell r="C1081" t="str">
            <v>UN</v>
          </cell>
          <cell r="D1081">
            <v>157.05160000000001</v>
          </cell>
        </row>
        <row r="1082">
          <cell r="A1082" t="str">
            <v>001.17.04250</v>
          </cell>
          <cell r="B1082" t="str">
            <v>Fornecimento e Instalação de Disjuntor trifásico EL 200A  CA da marca Eletromar ou Mesmo Padrão (UL)</v>
          </cell>
          <cell r="C1082" t="str">
            <v>UN</v>
          </cell>
          <cell r="D1082">
            <v>157.05160000000001</v>
          </cell>
        </row>
        <row r="1083">
          <cell r="A1083" t="str">
            <v>001.17.04251</v>
          </cell>
          <cell r="B1083" t="str">
            <v>Fornecimento e Instalação de Disjuntor trifásico EL 225A  CA da marca Eletromar ou Mesmo Padrão (UL)</v>
          </cell>
          <cell r="C1083" t="str">
            <v>UN</v>
          </cell>
          <cell r="D1083">
            <v>166.66159999999999</v>
          </cell>
        </row>
        <row r="1084">
          <cell r="A1084" t="str">
            <v>001.17.04252</v>
          </cell>
          <cell r="B1084" t="str">
            <v>Fornecimento e Instalação de Disjuntor trifásico EL 250A  CA da marca Eletromar ou Mesmo Padrão (UL)</v>
          </cell>
          <cell r="C1084" t="str">
            <v>UN</v>
          </cell>
          <cell r="D1084">
            <v>435.9076</v>
          </cell>
        </row>
        <row r="1085">
          <cell r="A1085" t="str">
            <v>001.17.04253</v>
          </cell>
          <cell r="B1085" t="str">
            <v>Fornecimento e Instalação de Disjuntor trifásico EL 300A  KI da marca Eletromar ou Mesmo Padrão (UL)</v>
          </cell>
          <cell r="C1085" t="str">
            <v>UN</v>
          </cell>
          <cell r="D1085">
            <v>1739.0686000000001</v>
          </cell>
        </row>
        <row r="1086">
          <cell r="A1086" t="str">
            <v>001.17.04254</v>
          </cell>
          <cell r="B1086" t="str">
            <v>Fornecimento e Instalação de Disjuntor trifásico EL 350A  KI da marca Eletromar ou Mesmo Padrão (UL)</v>
          </cell>
          <cell r="C1086" t="str">
            <v>UN</v>
          </cell>
          <cell r="D1086">
            <v>1739.0686000000001</v>
          </cell>
        </row>
        <row r="1087">
          <cell r="A1087" t="str">
            <v>001.17.04255</v>
          </cell>
          <cell r="B1087" t="str">
            <v>Fornecimento e Instalação de Disjuntor trifásico EL 400A  KI da marca Eletromar ou Mesmo Padrão (UL)</v>
          </cell>
          <cell r="C1087" t="str">
            <v>UN</v>
          </cell>
          <cell r="D1087">
            <v>1657.1786</v>
          </cell>
        </row>
        <row r="1088">
          <cell r="A1088" t="str">
            <v>001.17.04256</v>
          </cell>
          <cell r="B1088" t="str">
            <v>Fornecimento e Instalação de Disjuntor trifásico EL 500A  LI da marca Eletromar ou Mesmo Padrão (UL)</v>
          </cell>
          <cell r="C1088" t="str">
            <v>UN</v>
          </cell>
          <cell r="D1088">
            <v>2994.7356</v>
          </cell>
        </row>
        <row r="1089">
          <cell r="A1089" t="str">
            <v>001.17.04257</v>
          </cell>
          <cell r="B1089" t="str">
            <v>Fornecimento e Instalação de Disjuntor trifásico EL 600A  LI da marca Eletromar ou Mesmo Padrão (UL)</v>
          </cell>
          <cell r="C1089" t="str">
            <v>UN</v>
          </cell>
          <cell r="D1089">
            <v>2994.7356</v>
          </cell>
        </row>
        <row r="1090">
          <cell r="A1090" t="str">
            <v>001.17.04258</v>
          </cell>
          <cell r="B1090" t="str">
            <v>Fornecimento e Instalação de Disjuntor trifásico EL 630A  LI da marca Eletromar ou Mesmo Padrão (UL)</v>
          </cell>
          <cell r="C1090" t="str">
            <v>UN</v>
          </cell>
          <cell r="D1090">
            <v>2994.7356</v>
          </cell>
        </row>
        <row r="1091">
          <cell r="A1091" t="str">
            <v>001.17.04259</v>
          </cell>
          <cell r="B1091" t="str">
            <v>Fornecimento e Instalação de Disjuntor trifásico EL 700A  LI da marca Eletromar ou Mesmo Padrão (UL)</v>
          </cell>
          <cell r="C1091" t="str">
            <v>UN</v>
          </cell>
          <cell r="D1091">
            <v>5358.4516000000003</v>
          </cell>
        </row>
        <row r="1092">
          <cell r="A1092" t="str">
            <v>001.17.04260</v>
          </cell>
          <cell r="B1092" t="str">
            <v>Fornecimento e Instalação de Disjuntor trifásico EL 800A  LI da marca Eletromar ou Mesmo Padrão (UL)</v>
          </cell>
          <cell r="C1092" t="str">
            <v>UN</v>
          </cell>
          <cell r="D1092">
            <v>5358.4516000000003</v>
          </cell>
        </row>
        <row r="1093">
          <cell r="A1093" t="str">
            <v>001.17.04261</v>
          </cell>
          <cell r="B1093" t="str">
            <v>Fornecimento e Instalação de Disjuntor mini monopolar 6A B da marca Siemens ou Mesmo Padrão (DIN)</v>
          </cell>
          <cell r="C1093" t="str">
            <v>UN</v>
          </cell>
          <cell r="D1093">
            <v>24.9558</v>
          </cell>
        </row>
        <row r="1094">
          <cell r="A1094" t="str">
            <v>001.17.04263</v>
          </cell>
          <cell r="B1094" t="str">
            <v>Fornecimento e Instalação de Disjuntor mini monopolar 25A B da marca Siemens ou Mesmo Padrão (DIN)</v>
          </cell>
          <cell r="C1094" t="str">
            <v>UN</v>
          </cell>
          <cell r="D1094">
            <v>8.4428000000000001</v>
          </cell>
        </row>
        <row r="1095">
          <cell r="A1095" t="str">
            <v>001.17.04265</v>
          </cell>
          <cell r="B1095" t="str">
            <v>Fornecimento e Instalação de Disjuntor mini monopolar 32A B da marca Siemens ou Mesmo Padrão (DIN)</v>
          </cell>
          <cell r="C1095" t="str">
            <v>UN</v>
          </cell>
          <cell r="D1095">
            <v>8.5578000000000003</v>
          </cell>
        </row>
        <row r="1096">
          <cell r="A1096" t="str">
            <v>001.17.04267</v>
          </cell>
          <cell r="B1096" t="str">
            <v>Fornecimento e Instalação de Disjuntor mini bipolar 6A C da marca Siemens ou Mesmo Padrão (DIN)</v>
          </cell>
          <cell r="C1096" t="str">
            <v>UN</v>
          </cell>
          <cell r="D1096">
            <v>97.156800000000004</v>
          </cell>
        </row>
        <row r="1097">
          <cell r="A1097" t="str">
            <v>001.17.04269</v>
          </cell>
          <cell r="B1097" t="str">
            <v>Fornecimento e Instalação de Disjuntor mini bipolar 10A C da marca Siemens ou Mesmo Padrão (DIN)</v>
          </cell>
          <cell r="C1097" t="str">
            <v>UN</v>
          </cell>
          <cell r="D1097">
            <v>54.020800000000001</v>
          </cell>
        </row>
        <row r="1098">
          <cell r="A1098" t="str">
            <v>001.17.04271</v>
          </cell>
          <cell r="B1098" t="str">
            <v>Fornecimento e Instalação de Disjuntor mini bipolar 16A C da marca Siemens ou Mesmo Padrão (DIN)</v>
          </cell>
          <cell r="C1098" t="str">
            <v>UN</v>
          </cell>
          <cell r="D1098">
            <v>53.877800000000001</v>
          </cell>
        </row>
        <row r="1099">
          <cell r="A1099" t="str">
            <v>001.17.04273</v>
          </cell>
          <cell r="B1099" t="str">
            <v>Fornecimento e Instalação de Disjuntor mini bipolar 20A C da marca Siemens ou Mesmo Padrão (DIN)</v>
          </cell>
          <cell r="C1099" t="str">
            <v>UN</v>
          </cell>
          <cell r="D1099">
            <v>54.020800000000001</v>
          </cell>
        </row>
        <row r="1100">
          <cell r="A1100" t="str">
            <v>001.17.04275</v>
          </cell>
          <cell r="B1100" t="str">
            <v>Fornecimento e Instalação de Disjuntor mini bipolar 32A C da marca Siemens ou Mesmo Padrão (DIN)</v>
          </cell>
          <cell r="C1100" t="str">
            <v>UN</v>
          </cell>
          <cell r="D1100">
            <v>54.020800000000001</v>
          </cell>
        </row>
        <row r="1101">
          <cell r="A1101" t="str">
            <v>001.17.04277</v>
          </cell>
          <cell r="B1101" t="str">
            <v>Fornecimento e Instalação de Disjuntor mini bipolar 63A C da marca Siemens ou Mesmo Padrão (DIN)</v>
          </cell>
          <cell r="C1101" t="str">
            <v>UN</v>
          </cell>
          <cell r="D1101">
            <v>75.750799999999998</v>
          </cell>
        </row>
        <row r="1102">
          <cell r="A1102" t="str">
            <v>001.17.04279</v>
          </cell>
          <cell r="B1102" t="str">
            <v>Fornecimento e Instalação de Disjuntor mini bipolar 80A C da marca Siemens ou Mesmo Padrão (DIN)</v>
          </cell>
          <cell r="C1102" t="str">
            <v>UN</v>
          </cell>
          <cell r="D1102">
            <v>75.750799999999998</v>
          </cell>
        </row>
        <row r="1103">
          <cell r="A1103" t="str">
            <v>001.17.04281</v>
          </cell>
          <cell r="B1103" t="str">
            <v>Fornecimento e Instalação de Disjuntor mini bipolar 2A C da marca Siemens ou Mesmo Padrão (DIN)</v>
          </cell>
          <cell r="C1103" t="str">
            <v>UN</v>
          </cell>
          <cell r="D1103">
            <v>97.156800000000004</v>
          </cell>
        </row>
        <row r="1104">
          <cell r="A1104" t="str">
            <v>001.17.04283</v>
          </cell>
          <cell r="B1104" t="str">
            <v>Fornecimento e Instalação de Disjuntor mini tripolar G 13A C da marca Siemens ou Mesmo Padrão (DIN)</v>
          </cell>
          <cell r="C1104" t="str">
            <v>UN</v>
          </cell>
          <cell r="D1104">
            <v>60.380600000000001</v>
          </cell>
        </row>
        <row r="1105">
          <cell r="A1105" t="str">
            <v>001.17.04285</v>
          </cell>
          <cell r="B1105" t="str">
            <v>Fornecimento e Instalação de Disjuntor mini tripolar G 25A C da marca Siemens ou Mesmo Padrão (DIN)</v>
          </cell>
          <cell r="C1105" t="str">
            <v>UN</v>
          </cell>
          <cell r="D1105">
            <v>60.380600000000001</v>
          </cell>
        </row>
        <row r="1106">
          <cell r="A1106" t="str">
            <v>001.17.04287</v>
          </cell>
          <cell r="B1106" t="str">
            <v>Fornecimento e Instalação de Disjuntor mini tripolar G 32A C da marca Siemens ou Mesmo Padrão (DIN)</v>
          </cell>
          <cell r="C1106" t="str">
            <v>UN</v>
          </cell>
          <cell r="D1106">
            <v>60.380600000000001</v>
          </cell>
        </row>
        <row r="1107">
          <cell r="A1107" t="str">
            <v>001.17.04289</v>
          </cell>
          <cell r="B1107" t="str">
            <v>Fornecimento e Instalação de Disjuntor mini tripolar G 40A C da marca Siemens ou Mesmo Padrão (DIN)</v>
          </cell>
          <cell r="C1107" t="str">
            <v>UN</v>
          </cell>
          <cell r="D1107">
            <v>60.380600000000001</v>
          </cell>
        </row>
        <row r="1108">
          <cell r="A1108" t="str">
            <v>001.17.04291</v>
          </cell>
          <cell r="B1108" t="str">
            <v>Fornecimento e Instalação de Disjuntor mini tripolar G 70A C da marca Siemens ou Mesmo Padrão (DIN)</v>
          </cell>
          <cell r="C1108" t="str">
            <v>UN</v>
          </cell>
          <cell r="D1108">
            <v>86.239599999999996</v>
          </cell>
        </row>
        <row r="1109">
          <cell r="A1109" t="str">
            <v>001.17.04293</v>
          </cell>
          <cell r="B1109" t="str">
            <v>Fornecimento e Instalação de Disjuntor mini tripolar G 80A C da marca Siemens ou Mesmo Padrão (DIN)</v>
          </cell>
          <cell r="C1109" t="str">
            <v>UN</v>
          </cell>
          <cell r="D1109">
            <v>86.239599999999996</v>
          </cell>
        </row>
        <row r="1110">
          <cell r="A1110" t="str">
            <v>001.17.04300</v>
          </cell>
          <cell r="B1110" t="str">
            <v>Fornecimento e Instalação de Interruptor Simples de embutir 1 tecla 10 A - 250V com espelho para caixa 4x2"""""""", Linha Popular</v>
          </cell>
          <cell r="C1110" t="str">
            <v>CJ</v>
          </cell>
          <cell r="D1110">
            <v>4.8750999999999998</v>
          </cell>
        </row>
        <row r="1111">
          <cell r="A1111" t="str">
            <v>001.17.04302</v>
          </cell>
          <cell r="B1111" t="str">
            <v>Fornecimento e Instalação de Interruptor Simples de Embutir 2 teclas 10 A - 250V com espelho para caixa 4x2"""""""", Linha Popular</v>
          </cell>
          <cell r="C1111" t="str">
            <v>CJ</v>
          </cell>
          <cell r="D1111">
            <v>7.0251000000000001</v>
          </cell>
        </row>
        <row r="1112">
          <cell r="A1112" t="str">
            <v>001.17.04304</v>
          </cell>
          <cell r="B1112" t="str">
            <v>Fornecimento e Instalação de Interruptor Simples de Embutir 3 teclas 10 A - 250V com espelho para caixa 4x2"""""""", Linha Popular</v>
          </cell>
          <cell r="C1112" t="str">
            <v>CJ</v>
          </cell>
          <cell r="D1112">
            <v>9.1651000000000007</v>
          </cell>
        </row>
        <row r="1113">
          <cell r="A1113" t="str">
            <v>001.17.04310</v>
          </cell>
          <cell r="B1113" t="str">
            <v>Fornecimento e Instalação de Interruptor Paralelo de Embutir 1 tecla 10 A - 250V com espelho para caixa 4x2"""""""", Linha Popular</v>
          </cell>
          <cell r="C1113" t="str">
            <v>CJ</v>
          </cell>
          <cell r="D1113">
            <v>5.6051000000000002</v>
          </cell>
        </row>
        <row r="1114">
          <cell r="A1114" t="str">
            <v>001.17.04312</v>
          </cell>
          <cell r="B1114" t="str">
            <v>Fornecimento e Instalação de Interruptor Paralelo de Embutir 2 teclas 10 A - 250V com espelho para caixa 4x2"""""""", Linha Popular</v>
          </cell>
          <cell r="C1114" t="str">
            <v>CJ</v>
          </cell>
          <cell r="D1114">
            <v>8.4750999999999994</v>
          </cell>
        </row>
        <row r="1115">
          <cell r="A1115" t="str">
            <v>001.17.04314</v>
          </cell>
          <cell r="B1115" t="str">
            <v>Fornecimento e Instalação de Interruptor Paralelo 3 teclas de Embutir 10 A - 250V com espelho para caixa 4x2"""""""", Linha Popular</v>
          </cell>
          <cell r="C1115" t="str">
            <v>CJ</v>
          </cell>
          <cell r="D1115">
            <v>11.805099999999999</v>
          </cell>
        </row>
        <row r="1116">
          <cell r="A1116" t="str">
            <v>001.17.04316</v>
          </cell>
          <cell r="B1116" t="str">
            <v>Fornecimento e Instalação de Conjunto de Interruptor Simples e Tomada 2P universal de Embutir 10 A - 250V com espelho para caixa 4x2"""""""", Linha Popular</v>
          </cell>
          <cell r="C1116" t="str">
            <v>CJ</v>
          </cell>
          <cell r="D1116">
            <v>7.2651000000000003</v>
          </cell>
        </row>
        <row r="1117">
          <cell r="A1117" t="str">
            <v>001.17.04320</v>
          </cell>
          <cell r="B1117" t="str">
            <v>Fornecimento e Instalação de Conjunto de Interruptor Paralelo e Tomada 2P universal de Embutir 10 A - 250V com espelho para caixa 4x2"""""""", Linha Popular</v>
          </cell>
          <cell r="C1117" t="str">
            <v>CJ</v>
          </cell>
          <cell r="D1117">
            <v>8.0650999999999993</v>
          </cell>
        </row>
        <row r="1118">
          <cell r="A1118" t="str">
            <v>001.17.04324</v>
          </cell>
          <cell r="B1118" t="str">
            <v>Fornecimento e Instalação de Interruptor Bipolar de Embutir 25 A - 250V com espelho para caixa 4x2"""""""", Linha Popular</v>
          </cell>
          <cell r="C1118" t="str">
            <v>CJ</v>
          </cell>
          <cell r="D1118">
            <v>35.7851</v>
          </cell>
        </row>
        <row r="1119">
          <cell r="A1119" t="str">
            <v>001.17.04326</v>
          </cell>
          <cell r="B1119" t="str">
            <v>Fornecimento e Instalação de Tomada  2P universal de Embutir 10 A - 250V com espelho para caixa 4x2"""""""", Linha Popular</v>
          </cell>
          <cell r="C1119" t="str">
            <v>CJ</v>
          </cell>
          <cell r="D1119">
            <v>4.8750999999999998</v>
          </cell>
        </row>
        <row r="1120">
          <cell r="A1120" t="str">
            <v>001.17.04328</v>
          </cell>
          <cell r="B1120" t="str">
            <v>Fornecimento e Instalação de Tomada  2P+T universal de Embutir 10 A - 250V com espelho para caixa 4x2"""""""", Linha Popular</v>
          </cell>
          <cell r="C1120" t="str">
            <v>CJ</v>
          </cell>
          <cell r="D1120">
            <v>6.4250999999999996</v>
          </cell>
        </row>
        <row r="1121">
          <cell r="A1121" t="str">
            <v>001.17.04330</v>
          </cell>
          <cell r="B1121" t="str">
            <v>Fornecimento e Instalação de Tomada  2P+T universal de Embutir 15 A - 250V para informática com espelho para caixa 4x2"""""""", Linha Popular</v>
          </cell>
          <cell r="C1121" t="str">
            <v>CJ</v>
          </cell>
          <cell r="D1121">
            <v>6.4250999999999996</v>
          </cell>
        </row>
        <row r="1122">
          <cell r="A1122" t="str">
            <v>001.17.04332</v>
          </cell>
          <cell r="B1122" t="str">
            <v>Fornecimento e Instalação de Tomada 3P de Embutir 20 A - 250V para Ar Condicionado, Linha Popular</v>
          </cell>
          <cell r="C1122" t="str">
            <v>CJ</v>
          </cell>
          <cell r="D1122">
            <v>6.5050999999999997</v>
          </cell>
        </row>
        <row r="1123">
          <cell r="A1123" t="str">
            <v>001.17.04338</v>
          </cell>
          <cell r="B1123" t="str">
            <v>Fornecimento e Instalação de Tomada  2P+T universal 15 A - 250V para informática de Embutir no piso com espelho para latão em caixa 4x2"""""""", Linha Popular</v>
          </cell>
          <cell r="C1123" t="str">
            <v>CJ</v>
          </cell>
          <cell r="D1123">
            <v>17.275099999999998</v>
          </cell>
        </row>
        <row r="1124">
          <cell r="A1124" t="str">
            <v>001.17.04346</v>
          </cell>
          <cell r="B1124" t="str">
            <v>Interruptor Simples de embutir 1 tecla 10 A - 250V com espelho para caixa 4x2"""""""", Linha Pratis ou Mesmo Padrão</v>
          </cell>
          <cell r="C1124" t="str">
            <v>CJ</v>
          </cell>
          <cell r="D1124">
            <v>5.6951000000000001</v>
          </cell>
        </row>
        <row r="1125">
          <cell r="A1125" t="str">
            <v>001.17.04440</v>
          </cell>
          <cell r="B1125" t="str">
            <v>Fornecimento e instalação de conjunto arstrop com tomada bipolar mais polo terra e disjuntor termomagnético Bipolar de 30A/250v para embutir UL, em caixa metálica de 4"""" x 4"""" x 2""""</v>
          </cell>
          <cell r="C1125" t="str">
            <v>CJ</v>
          </cell>
          <cell r="D1125">
            <v>66.710400000000007</v>
          </cell>
        </row>
        <row r="1126">
          <cell r="A1126" t="str">
            <v>001.17.04480</v>
          </cell>
          <cell r="B1126" t="str">
            <v>Fornecimento e instalação de conjunto arstop para computador com disjuntor bipolar de 10A/250v e tomada 2P+T em caixa de 10 x 10 x 5 cm, cor marfim</v>
          </cell>
          <cell r="C1126" t="str">
            <v>CJ</v>
          </cell>
          <cell r="D1126">
            <v>36.090400000000002</v>
          </cell>
        </row>
        <row r="1127">
          <cell r="A1127" t="str">
            <v>001.17.05440</v>
          </cell>
          <cell r="B1127" t="str">
            <v>Fornecimento e instalação de campainha de timbre tipo residencial 50/60hz para embutir com caixa metálica 4""""""""x2""""""""</v>
          </cell>
          <cell r="C1127" t="str">
            <v>CJ</v>
          </cell>
          <cell r="D1127">
            <v>17.657599999999999</v>
          </cell>
        </row>
        <row r="1128">
          <cell r="A1128" t="str">
            <v>001.17.05460</v>
          </cell>
          <cell r="B1128" t="str">
            <v>Fornecimento e instalação de campainha de timbre tipo residencial 50/60hz para embutir sem caixa metálica 4""""""""x2""""""""</v>
          </cell>
          <cell r="C1128" t="str">
            <v>UN</v>
          </cell>
          <cell r="D1128">
            <v>15.4504</v>
          </cell>
        </row>
        <row r="1129">
          <cell r="A1129" t="str">
            <v>001.17.05480</v>
          </cell>
          <cell r="B1129" t="str">
            <v>Fornecimento e instalação de campainha de alta potência 50/60hz 110 v com timbre de diâm. 150.00mm 100db</v>
          </cell>
          <cell r="C1129" t="str">
            <v>UN</v>
          </cell>
          <cell r="D1129">
            <v>160.1044</v>
          </cell>
        </row>
        <row r="1130">
          <cell r="A1130" t="str">
            <v>001.17.05500</v>
          </cell>
          <cell r="B1130" t="str">
            <v>Fornecimento e instalação de campainha de alta potência 50/60hz 110 v com timbre de diâm. 250.00mm 104db</v>
          </cell>
          <cell r="C1130" t="str">
            <v>UN</v>
          </cell>
          <cell r="D1130">
            <v>217.1044</v>
          </cell>
        </row>
        <row r="1131">
          <cell r="A1131" t="str">
            <v>001.17.05520</v>
          </cell>
          <cell r="B1131" t="str">
            <v>Fornecimento e instalação de ventilador de teto c/rot em sentido dir/inverso c/4 pas de Madeira 60hz 110v c/ interuptor tipo reostado p/2 setores e com capacitor</v>
          </cell>
          <cell r="C1131" t="str">
            <v>CJ</v>
          </cell>
          <cell r="D1131">
            <v>136.4348</v>
          </cell>
        </row>
        <row r="1132">
          <cell r="A1132" t="str">
            <v>001.17.05602</v>
          </cell>
          <cell r="B1132" t="str">
            <v>Fornecimento e instalação de luminária tipo calha industrial e comercial com lâmpada fluorescente 2 x 20w, reator alto fator de potência partida rápida e acessórios</v>
          </cell>
          <cell r="C1132" t="str">
            <v>CJ</v>
          </cell>
          <cell r="D1132">
            <v>49.6113</v>
          </cell>
        </row>
        <row r="1133">
          <cell r="A1133" t="str">
            <v>001.17.05604</v>
          </cell>
          <cell r="B1133" t="str">
            <v>Fornecimento e instalação de luminária tipo calha industrial e comercial com lâmpada fluorescente 2 x 40w, reator alto fator de potência partida rápida e acessórios</v>
          </cell>
          <cell r="C1133" t="str">
            <v>CJ</v>
          </cell>
          <cell r="D1133">
            <v>54.011299999999999</v>
          </cell>
        </row>
        <row r="1134">
          <cell r="A1134" t="str">
            <v>001.17.05606</v>
          </cell>
          <cell r="B1134" t="str">
            <v>Fornecimento e instalação de luminária tipo arandela em ferro pintado para uso externo com lâmapada incandescente 1x60w/127v (Tipo Tartaruga)</v>
          </cell>
          <cell r="C1134" t="str">
            <v>CJ</v>
          </cell>
          <cell r="D1134">
            <v>21.4391</v>
          </cell>
        </row>
        <row r="1135">
          <cell r="A1135" t="str">
            <v>001.17.05608</v>
          </cell>
          <cell r="B1135" t="str">
            <v>Fornecimento e instalação de luminária bloco autônomo de iluminação de emergência com 2 projetores</v>
          </cell>
          <cell r="C1135" t="str">
            <v>UN</v>
          </cell>
          <cell r="D1135">
            <v>153.58699999999999</v>
          </cell>
        </row>
        <row r="1136">
          <cell r="A1136" t="str">
            <v>001.17.05620</v>
          </cell>
          <cell r="B1136" t="str">
            <v>Fornecimento e instalação de chuveiro elétrico Maxi-Banho 2500w-110/220v</v>
          </cell>
          <cell r="C1136" t="str">
            <v>CJ</v>
          </cell>
          <cell r="D1136">
            <v>32.261800000000001</v>
          </cell>
        </row>
        <row r="1137">
          <cell r="A1137" t="str">
            <v>001.17.05660</v>
          </cell>
          <cell r="B1137" t="str">
            <v>Fornecimento e instalação de baquelite s/ chave p/ lâmpada incandescente</v>
          </cell>
          <cell r="C1137" t="str">
            <v>UN</v>
          </cell>
          <cell r="D1137">
            <v>1.9875</v>
          </cell>
        </row>
        <row r="1138">
          <cell r="A1138" t="str">
            <v>001.17.05680</v>
          </cell>
          <cell r="B1138" t="str">
            <v>Fornecimento e instalação de baquelite c/ chave p/ lâmpada incandescente</v>
          </cell>
          <cell r="C1138" t="str">
            <v>UN</v>
          </cell>
          <cell r="D1138">
            <v>2.9375</v>
          </cell>
        </row>
        <row r="1139">
          <cell r="A1139" t="str">
            <v>001.17.05700</v>
          </cell>
          <cell r="B1139" t="str">
            <v>Fornecimento e instalação de soquete p/ lâmpada fluorescente</v>
          </cell>
          <cell r="C1139" t="str">
            <v>UN</v>
          </cell>
          <cell r="D1139">
            <v>1.1301000000000001</v>
          </cell>
        </row>
        <row r="1140">
          <cell r="A1140" t="str">
            <v>001.17.05740</v>
          </cell>
          <cell r="B1140" t="str">
            <v>Fornecimento e instalação de Soquete De Porcelana P/ Lâmpada Comum  E 27</v>
          </cell>
          <cell r="C1140" t="str">
            <v>UN</v>
          </cell>
          <cell r="D1140">
            <v>3.3273999999999999</v>
          </cell>
        </row>
        <row r="1141">
          <cell r="A1141" t="str">
            <v>001.17.05760</v>
          </cell>
          <cell r="B1141" t="str">
            <v>Fornecimento e instalação de Soquete De Porcelana P/ Lâmpada Comum  E 40</v>
          </cell>
          <cell r="C1141" t="str">
            <v>UN</v>
          </cell>
          <cell r="D1141">
            <v>7.5263</v>
          </cell>
        </row>
        <row r="1142">
          <cell r="A1142" t="str">
            <v>001.17.05780</v>
          </cell>
          <cell r="B1142" t="str">
            <v>Fornecimento e instalação de lâmpada vapor de sódio 250w</v>
          </cell>
          <cell r="C1142" t="str">
            <v>UN</v>
          </cell>
          <cell r="D1142">
            <v>32.656300000000002</v>
          </cell>
        </row>
        <row r="1143">
          <cell r="A1143" t="str">
            <v>001.17.05800</v>
          </cell>
          <cell r="B1143" t="str">
            <v>Fornecimento e instalação de lâmpada fluorescente pl com reator - 25w/127v</v>
          </cell>
          <cell r="C1143" t="str">
            <v>UN</v>
          </cell>
          <cell r="D1143">
            <v>13.1663</v>
          </cell>
        </row>
        <row r="1144">
          <cell r="A1144" t="str">
            <v>001.17.05820</v>
          </cell>
          <cell r="B1144" t="str">
            <v>Fornecimento e instalação de lâmpada mista 160w/220v</v>
          </cell>
          <cell r="C1144" t="str">
            <v>UN</v>
          </cell>
          <cell r="D1144">
            <v>9.1163000000000007</v>
          </cell>
        </row>
        <row r="1145">
          <cell r="A1145" t="str">
            <v>001.17.05840</v>
          </cell>
          <cell r="B1145" t="str">
            <v>Fornecimento e instalação de lâmpada mista 250w/220v</v>
          </cell>
          <cell r="C1145" t="str">
            <v>UN</v>
          </cell>
          <cell r="D1145">
            <v>12.6563</v>
          </cell>
        </row>
        <row r="1146">
          <cell r="A1146" t="str">
            <v>001.17.05860</v>
          </cell>
          <cell r="B1146" t="str">
            <v>Fornecimento e instalação de lâmpada mista 500w/220v</v>
          </cell>
          <cell r="C1146" t="str">
            <v>UN</v>
          </cell>
          <cell r="D1146">
            <v>28.0063</v>
          </cell>
        </row>
        <row r="1147">
          <cell r="A1147" t="str">
            <v>001.17.05880</v>
          </cell>
          <cell r="B1147" t="str">
            <v>Fornecimento e instalação de lâmpada hospitalar p/ sala cirurgica """"""""seyalitica"""""""" 250w/220v</v>
          </cell>
          <cell r="C1147" t="str">
            <v>UN</v>
          </cell>
          <cell r="D1147">
            <v>83.666300000000007</v>
          </cell>
        </row>
        <row r="1148">
          <cell r="A1148" t="str">
            <v>001.17.05900</v>
          </cell>
          <cell r="B1148" t="str">
            <v>Fornecimento e instalação de lâmpada a vapor de mercúrio de alta pressão 400 w</v>
          </cell>
          <cell r="C1148" t="str">
            <v>UN</v>
          </cell>
          <cell r="D1148">
            <v>30.656300000000002</v>
          </cell>
        </row>
        <row r="1149">
          <cell r="A1149" t="str">
            <v>001.17.05920</v>
          </cell>
          <cell r="B1149" t="str">
            <v>Fornecimento e instalação de lâmpada incandescente 60 w</v>
          </cell>
          <cell r="C1149" t="str">
            <v>UN</v>
          </cell>
          <cell r="D1149">
            <v>1.5063</v>
          </cell>
        </row>
        <row r="1150">
          <cell r="A1150" t="str">
            <v>001.17.05940</v>
          </cell>
          <cell r="B1150" t="str">
            <v>Fornecimento e instalação de lâmpada incandescente 100 w</v>
          </cell>
          <cell r="C1150" t="str">
            <v>UN</v>
          </cell>
          <cell r="D1150">
            <v>1.8463000000000001</v>
          </cell>
        </row>
        <row r="1151">
          <cell r="A1151" t="str">
            <v>001.17.05960</v>
          </cell>
          <cell r="B1151" t="str">
            <v>Fornecimento e instalação de lâmpada incandescente 150 w</v>
          </cell>
          <cell r="C1151" t="str">
            <v>UN</v>
          </cell>
          <cell r="D1151">
            <v>2.3963000000000001</v>
          </cell>
        </row>
        <row r="1152">
          <cell r="A1152" t="str">
            <v>001.17.05980</v>
          </cell>
          <cell r="B1152" t="str">
            <v>Fornecimento e instalação de lâmpada incandescente 200 w</v>
          </cell>
          <cell r="C1152" t="str">
            <v>UN</v>
          </cell>
          <cell r="D1152">
            <v>2.8763000000000001</v>
          </cell>
        </row>
        <row r="1153">
          <cell r="A1153" t="str">
            <v>001.17.06000</v>
          </cell>
          <cell r="B1153" t="str">
            <v>Fornecimento e instalação de lâmpada incandescente 20 w</v>
          </cell>
          <cell r="C1153" t="str">
            <v>UN</v>
          </cell>
          <cell r="D1153">
            <v>3.6362999999999999</v>
          </cell>
        </row>
        <row r="1154">
          <cell r="A1154" t="str">
            <v>001.17.06020</v>
          </cell>
          <cell r="B1154" t="str">
            <v>Fornecimento e instalação de lâmpada incandescente 40 w</v>
          </cell>
          <cell r="C1154" t="str">
            <v>UN</v>
          </cell>
          <cell r="D1154">
            <v>3.6362999999999999</v>
          </cell>
        </row>
        <row r="1155">
          <cell r="A1155" t="str">
            <v>001.17.06080</v>
          </cell>
          <cell r="B1155" t="str">
            <v>Fornecimento e instalação de reator convencional 20w</v>
          </cell>
          <cell r="C1155" t="str">
            <v>UN</v>
          </cell>
          <cell r="D1155">
            <v>7.4062999999999999</v>
          </cell>
        </row>
        <row r="1156">
          <cell r="A1156" t="str">
            <v>001.17.06100</v>
          </cell>
          <cell r="B1156" t="str">
            <v>Fornecimento e instalação de reator convencional 40w</v>
          </cell>
          <cell r="C1156" t="str">
            <v>UN</v>
          </cell>
          <cell r="D1156">
            <v>13.5863</v>
          </cell>
        </row>
        <row r="1157">
          <cell r="A1157" t="str">
            <v>001.17.06160</v>
          </cell>
          <cell r="B1157" t="str">
            <v>Fornecimento e instalação de reator rvm para lampada vapor de mercurio 250 w</v>
          </cell>
          <cell r="C1157" t="str">
            <v>UN</v>
          </cell>
          <cell r="D1157">
            <v>45.296300000000002</v>
          </cell>
        </row>
        <row r="1158">
          <cell r="A1158" t="str">
            <v>001.17.06180</v>
          </cell>
          <cell r="B1158" t="str">
            <v>Fornecimento e instalação de reator rvm 400b26 da philips</v>
          </cell>
          <cell r="C1158" t="str">
            <v>UN</v>
          </cell>
          <cell r="D1158">
            <v>51.346299999999999</v>
          </cell>
        </row>
        <row r="1159">
          <cell r="A1159" t="str">
            <v>001.17.06200</v>
          </cell>
          <cell r="B1159" t="str">
            <v>Fornecimento e instalação de reator simples partida rápida 20w/110v</v>
          </cell>
          <cell r="C1159" t="str">
            <v>UN</v>
          </cell>
          <cell r="D1159">
            <v>17.684799999999999</v>
          </cell>
        </row>
        <row r="1160">
          <cell r="A1160" t="str">
            <v>001.17.06220</v>
          </cell>
          <cell r="B1160" t="str">
            <v>Fornecimento e instalação de reator simples partida rápida 40w/110v</v>
          </cell>
          <cell r="C1160" t="str">
            <v>UN</v>
          </cell>
          <cell r="D1160">
            <v>17.406300000000002</v>
          </cell>
        </row>
        <row r="1161">
          <cell r="A1161" t="str">
            <v>001.17.06240</v>
          </cell>
          <cell r="B1161" t="str">
            <v>Fornecimento e instalação de reator duplo partida rápida 20w/110v</v>
          </cell>
          <cell r="C1161" t="str">
            <v>UN</v>
          </cell>
          <cell r="D1161">
            <v>27.0139</v>
          </cell>
        </row>
        <row r="1162">
          <cell r="A1162" t="str">
            <v>001.17.06260</v>
          </cell>
          <cell r="B1162" t="str">
            <v>Fornecimento e instalação de reator duplo partida rápida 40w/110v para lampada fluorescente</v>
          </cell>
          <cell r="C1162" t="str">
            <v>UN</v>
          </cell>
          <cell r="D1162">
            <v>28.343900000000001</v>
          </cell>
        </row>
        <row r="1163">
          <cell r="A1163" t="str">
            <v>001.17.06280</v>
          </cell>
          <cell r="B1163" t="str">
            <v>Fornecimento e instalação de reator simples partida rápida 20w/220v</v>
          </cell>
          <cell r="C1163" t="str">
            <v>UN</v>
          </cell>
          <cell r="D1163">
            <v>16.8063</v>
          </cell>
        </row>
        <row r="1164">
          <cell r="A1164" t="str">
            <v>001.17.06300</v>
          </cell>
          <cell r="B1164" t="str">
            <v>Fornecimento e instalaçao de reator simples partida rápida 40w/220v</v>
          </cell>
          <cell r="C1164" t="str">
            <v>UN</v>
          </cell>
          <cell r="D1164">
            <v>17.096299999999999</v>
          </cell>
        </row>
        <row r="1165">
          <cell r="A1165" t="str">
            <v>001.17.06320</v>
          </cell>
          <cell r="B1165" t="str">
            <v>Fornecimento e instalação de reator duplo partida rápida 20w/220v</v>
          </cell>
          <cell r="C1165" t="str">
            <v>UN</v>
          </cell>
          <cell r="D1165">
            <v>27.9239</v>
          </cell>
        </row>
        <row r="1166">
          <cell r="A1166" t="str">
            <v>001.17.06340</v>
          </cell>
          <cell r="B1166" t="str">
            <v>Fornecimento e instalação de reator duplo partida rápida 40w/220v</v>
          </cell>
          <cell r="C1166" t="str">
            <v>UN</v>
          </cell>
          <cell r="D1166">
            <v>27.9239</v>
          </cell>
        </row>
        <row r="1167">
          <cell r="A1167" t="str">
            <v>001.17.06350</v>
          </cell>
          <cell r="B1167" t="str">
            <v>Fornecimento e instalação de  rolo de fita isolante plástica, de 20.00 m</v>
          </cell>
          <cell r="C1167" t="str">
            <v>UN</v>
          </cell>
          <cell r="D1167">
            <v>12.693300000000001</v>
          </cell>
        </row>
        <row r="1168">
          <cell r="A1168" t="str">
            <v>001.17.06355</v>
          </cell>
          <cell r="B1168" t="str">
            <v>Fornecimento e instalação de  rolo de fita isolante plástica, de 10.00 m</v>
          </cell>
          <cell r="C1168" t="str">
            <v>UN</v>
          </cell>
          <cell r="D1168">
            <v>12.1243</v>
          </cell>
        </row>
        <row r="1169">
          <cell r="A1169" t="str">
            <v>001.17.06360</v>
          </cell>
          <cell r="B1169" t="str">
            <v>Fornecimento e instalação de  rolo de fita isolante plástica, de 05.00 m</v>
          </cell>
          <cell r="C1169" t="str">
            <v>UN</v>
          </cell>
          <cell r="D1169">
            <v>5.7667000000000002</v>
          </cell>
        </row>
        <row r="1170">
          <cell r="A1170" t="str">
            <v>001.17.06365</v>
          </cell>
          <cell r="B1170" t="str">
            <v>Fornecimento e instalação de rolo de fita isolante de alta fusão, de 10.00 m</v>
          </cell>
          <cell r="C1170" t="str">
            <v>UN</v>
          </cell>
          <cell r="D1170">
            <v>20.225300000000001</v>
          </cell>
        </row>
        <row r="1171">
          <cell r="A1171" t="str">
            <v>001.18</v>
          </cell>
          <cell r="B1171" t="str">
            <v>INSTALAÇÕES ELÉTRICAS - LÓGICA E TELEFONIA</v>
          </cell>
          <cell r="D1171">
            <v>3704.7485999999999</v>
          </cell>
        </row>
        <row r="1172">
          <cell r="A1172" t="str">
            <v>001.18.00020</v>
          </cell>
          <cell r="B1172" t="str">
            <v>Fornecimento e instalação de fio para telefone 2x22 awg</v>
          </cell>
          <cell r="C1172" t="str">
            <v>M</v>
          </cell>
          <cell r="D1172">
            <v>0.92349999999999999</v>
          </cell>
        </row>
        <row r="1173">
          <cell r="A1173" t="str">
            <v>001.18.00040</v>
          </cell>
          <cell r="B1173" t="str">
            <v>Fornecimento e instalação de cabo tipo UTP , categoria 5 E Azul</v>
          </cell>
          <cell r="C1173" t="str">
            <v>M</v>
          </cell>
          <cell r="D1173">
            <v>1.3346</v>
          </cell>
        </row>
        <row r="1174">
          <cell r="A1174" t="str">
            <v>001.18.00080</v>
          </cell>
          <cell r="B1174" t="str">
            <v>Fornecimento e instalação de terminal rj-45</v>
          </cell>
          <cell r="C1174" t="str">
            <v>UN</v>
          </cell>
          <cell r="D1174">
            <v>2.8348</v>
          </cell>
        </row>
        <row r="1175">
          <cell r="A1175" t="str">
            <v>001.18.00100</v>
          </cell>
          <cell r="B1175" t="str">
            <v>Fornecimento e instalação de tomada tipo rj45</v>
          </cell>
          <cell r="C1175" t="str">
            <v>UN</v>
          </cell>
          <cell r="D1175">
            <v>11.8522</v>
          </cell>
        </row>
        <row r="1176">
          <cell r="A1176" t="str">
            <v>001.18.00101</v>
          </cell>
          <cell r="B1176" t="str">
            <v>Fornecimento e Instalação de Bandeja  Normal 19''X1UX290 MM Bege ou Preto</v>
          </cell>
          <cell r="C1176" t="str">
            <v>un</v>
          </cell>
          <cell r="D1176">
            <v>62.450600000000001</v>
          </cell>
        </row>
        <row r="1177">
          <cell r="A1177" t="str">
            <v>001.18.00102</v>
          </cell>
          <cell r="B1177" t="str">
            <v>Certificação De Ponto</v>
          </cell>
          <cell r="C1177" t="str">
            <v>un</v>
          </cell>
          <cell r="D1177">
            <v>25</v>
          </cell>
        </row>
        <row r="1178">
          <cell r="A1178" t="str">
            <v>001.18.00103</v>
          </cell>
          <cell r="B1178" t="str">
            <v>Fornecimento e Instalação de Conector RJ45 Femea Cat. 5E - Bege ou Preto</v>
          </cell>
          <cell r="C1178" t="str">
            <v>un</v>
          </cell>
          <cell r="D1178">
            <v>20.0839</v>
          </cell>
        </row>
        <row r="1179">
          <cell r="A1179" t="str">
            <v>001.18.00104</v>
          </cell>
          <cell r="B1179" t="str">
            <v>Fornecimento e Instalação de Guia De Cabo Fechado Horizontal 1U Bege ou Preto</v>
          </cell>
          <cell r="C1179" t="str">
            <v>un</v>
          </cell>
          <cell r="D1179">
            <v>28.5502</v>
          </cell>
        </row>
        <row r="1180">
          <cell r="A1180" t="str">
            <v>001.18.00105</v>
          </cell>
          <cell r="B1180" t="str">
            <v>Fornecimento e Instalação de Kit De Identificação Elétrica Anilha + Fita</v>
          </cell>
          <cell r="C1180" t="str">
            <v>CJ</v>
          </cell>
          <cell r="D1180">
            <v>3.2063000000000001</v>
          </cell>
        </row>
        <row r="1181">
          <cell r="A1181" t="str">
            <v>001.18.00106</v>
          </cell>
          <cell r="B1181" t="str">
            <v>Fornecimento e Instalação de Kit De Identificação Lógica ( Anilha + Fita)</v>
          </cell>
          <cell r="C1181" t="str">
            <v>CJ</v>
          </cell>
          <cell r="D1181">
            <v>3.2063000000000001</v>
          </cell>
        </row>
        <row r="1182">
          <cell r="A1182" t="str">
            <v>001.18.00107</v>
          </cell>
          <cell r="B1182" t="str">
            <v>Fornecimento e Instalação de Painel Frontal 19''X1U Bege ou Preto</v>
          </cell>
          <cell r="C1182" t="str">
            <v>un</v>
          </cell>
          <cell r="D1182">
            <v>15.2102</v>
          </cell>
        </row>
        <row r="1183">
          <cell r="A1183" t="str">
            <v>001.18.00108</v>
          </cell>
          <cell r="B1183" t="str">
            <v>Fornecimento e Instalação de Patch Cord  CAT. 5E RIGIDO 2.5M C/ CAPA</v>
          </cell>
          <cell r="C1183" t="str">
            <v>un</v>
          </cell>
          <cell r="D1183">
            <v>11.6814</v>
          </cell>
        </row>
        <row r="1184">
          <cell r="A1184" t="str">
            <v>001.18.00109</v>
          </cell>
          <cell r="B1184" t="str">
            <v>Fornecimento e Instalação de Patch Cord Cat. 5E Flex. 1.5M  Azul S/ Capa</v>
          </cell>
          <cell r="C1184" t="str">
            <v>un</v>
          </cell>
          <cell r="D1184">
            <v>11.381399999999999</v>
          </cell>
        </row>
        <row r="1185">
          <cell r="A1185" t="str">
            <v>001.18.00110</v>
          </cell>
          <cell r="B1185" t="str">
            <v>Fornecimento e Instalação de Patch Painel 24 Portas Categoria 5E</v>
          </cell>
          <cell r="C1185" t="str">
            <v>un</v>
          </cell>
          <cell r="D1185">
            <v>518.56119999999999</v>
          </cell>
        </row>
        <row r="1186">
          <cell r="A1186" t="str">
            <v>001.18.00111</v>
          </cell>
          <cell r="B1186" t="str">
            <v>Fornecimento e Instalação de Porca Gaiola 5MM Fechado Com 02 Ventilador</v>
          </cell>
          <cell r="C1186" t="str">
            <v>un</v>
          </cell>
          <cell r="D1186">
            <v>1.9175</v>
          </cell>
        </row>
        <row r="1187">
          <cell r="A1187" t="str">
            <v>001.18.00112</v>
          </cell>
          <cell r="B1187" t="str">
            <v>Fornecimento e Instalação de Rack 19''X12UX550MM Fechado Com 02 Ventilador</v>
          </cell>
          <cell r="C1187" t="str">
            <v>un</v>
          </cell>
          <cell r="D1187">
            <v>857.90239999999994</v>
          </cell>
        </row>
        <row r="1188">
          <cell r="A1188" t="str">
            <v>001.18.00113</v>
          </cell>
          <cell r="B1188" t="str">
            <v>Fornecimento e Instalação de Régua 19'' Com 6 Tomadas 2P+T</v>
          </cell>
          <cell r="C1188" t="str">
            <v>un</v>
          </cell>
          <cell r="D1188">
            <v>87.990200000000002</v>
          </cell>
        </row>
        <row r="1189">
          <cell r="A1189" t="str">
            <v>001.18.00114</v>
          </cell>
          <cell r="B1189" t="str">
            <v>Fornecimento e Instalação de Switch 24P AT - FS724I 10/100</v>
          </cell>
          <cell r="C1189" t="str">
            <v>un</v>
          </cell>
          <cell r="D1189">
            <v>1089.0812000000001</v>
          </cell>
        </row>
        <row r="1190">
          <cell r="A1190" t="str">
            <v>001.18.00117</v>
          </cell>
          <cell r="B1190" t="str">
            <v>Fornecimento e Instalação de Tampa Encaixe  50 x 50 x 300 mm</v>
          </cell>
          <cell r="C1190" t="str">
            <v>br</v>
          </cell>
          <cell r="D1190">
            <v>10.8339</v>
          </cell>
        </row>
        <row r="1191">
          <cell r="A1191" t="str">
            <v>001.18.00118</v>
          </cell>
          <cell r="B1191" t="str">
            <v>Fornecimento e Instalação de Calha Lisa 50 x 50 x 300 mm Tipo U</v>
          </cell>
          <cell r="C1191" t="str">
            <v>br</v>
          </cell>
          <cell r="D1191">
            <v>43.610599999999998</v>
          </cell>
        </row>
        <row r="1192">
          <cell r="A1192" t="str">
            <v>001.18.00120</v>
          </cell>
          <cell r="B1192" t="str">
            <v>Fornecimento e Instalação de Tomada para Telefone tipo Telebrás de Embutir com espelho para caixa 4x2"", Linha Popular</v>
          </cell>
          <cell r="C1192" t="str">
            <v>CJ</v>
          </cell>
          <cell r="D1192">
            <v>6.2751000000000001</v>
          </cell>
        </row>
        <row r="1193">
          <cell r="A1193" t="str">
            <v>001.18.00121</v>
          </cell>
          <cell r="B1193" t="str">
            <v>Fornecimento e Instalação de Tomada para Telefone RJ 11 de Embutir com espelho para caixa 4x2"", Linha Popular</v>
          </cell>
          <cell r="C1193" t="str">
            <v>CJ</v>
          </cell>
          <cell r="D1193">
            <v>5.8350999999999997</v>
          </cell>
        </row>
        <row r="1194">
          <cell r="A1194" t="str">
            <v>001.18.00122</v>
          </cell>
          <cell r="B1194" t="str">
            <v>Fornecimento e Instalação de Tomada para Rede de Informática RJ 45 de Embutir com espelho para caixa 4x2"", Linha Popular</v>
          </cell>
          <cell r="C1194" t="str">
            <v>CJ</v>
          </cell>
          <cell r="D1194">
            <v>21.145099999999999</v>
          </cell>
        </row>
        <row r="1195">
          <cell r="A1195" t="str">
            <v>001.18.00123</v>
          </cell>
          <cell r="B1195" t="str">
            <v>Fornecimento e Instalação de Tomada para Rede de Informática com 2 RJ 45 de Embutir com espelho para caixa 4x4"", Linha Popular</v>
          </cell>
          <cell r="C1195" t="str">
            <v>CJ</v>
          </cell>
          <cell r="D1195">
            <v>2.8751000000000002</v>
          </cell>
        </row>
        <row r="1196">
          <cell r="A1196" t="str">
            <v>001.18.00124</v>
          </cell>
          <cell r="B1196" t="str">
            <v>Fornecimento e Instalação de Tomada para Telefone tipo Telebrás de Embutir para piso com espelho em latão para caixa 4x2""</v>
          </cell>
          <cell r="C1196" t="str">
            <v>CJ</v>
          </cell>
          <cell r="D1196">
            <v>18.145099999999999</v>
          </cell>
        </row>
        <row r="1197">
          <cell r="A1197" t="str">
            <v>001.18.00125</v>
          </cell>
          <cell r="B1197" t="str">
            <v>Fornecimento e Instalação de Tomada para Telefone RJ 11 de Embutir para piso com espelho em latão para caixa 4x2""</v>
          </cell>
          <cell r="C1197" t="str">
            <v>CJ</v>
          </cell>
          <cell r="D1197">
            <v>12.495100000000001</v>
          </cell>
        </row>
        <row r="1198">
          <cell r="A1198" t="str">
            <v>001.18.00127</v>
          </cell>
          <cell r="B1198" t="str">
            <v>Fornecimento e Instalação de Tomada para Rede de Informática RJ 45 de Embutir para piso com espelho para latão em caixa 4x2""</v>
          </cell>
          <cell r="C1198" t="str">
            <v>CJ</v>
          </cell>
          <cell r="D1198">
            <v>11.6251</v>
          </cell>
        </row>
        <row r="1199">
          <cell r="A1199" t="str">
            <v>001.18.00128</v>
          </cell>
          <cell r="B1199" t="str">
            <v>Fornecimento e Instalação de Tomada para Rede de Informática com 2 RJ 45 de Embutir para piso com espelho em latão para caixa 4x2""</v>
          </cell>
          <cell r="C1199" t="str">
            <v>CJ</v>
          </cell>
          <cell r="D1199">
            <v>8.1051000000000002</v>
          </cell>
        </row>
        <row r="1200">
          <cell r="A1200" t="str">
            <v>001.18.00201</v>
          </cell>
          <cell r="B1200" t="str">
            <v>Fornecimento e instalação de caixa metálica p/ telefone n.1 10.00x10.00x5.00 cm</v>
          </cell>
          <cell r="C1200" t="str">
            <v>UN</v>
          </cell>
          <cell r="D1200">
            <v>1.726</v>
          </cell>
        </row>
        <row r="1201">
          <cell r="A1201" t="str">
            <v>001.18.00221</v>
          </cell>
          <cell r="B1201" t="str">
            <v>Fornecimento e instalação de caixa metálica p/ telefone n.2 20.00x20.00x12.00 cm</v>
          </cell>
          <cell r="C1201" t="str">
            <v>UN</v>
          </cell>
          <cell r="D1201">
            <v>32.087400000000002</v>
          </cell>
        </row>
        <row r="1202">
          <cell r="A1202" t="str">
            <v>001.18.00241</v>
          </cell>
          <cell r="B1202" t="str">
            <v>Fornecimento e instalação de caixa metálica p/ telefone n.3 40.00x40.00x12.00 cm</v>
          </cell>
          <cell r="C1202" t="str">
            <v>UN</v>
          </cell>
          <cell r="D1202">
            <v>65.377799999999993</v>
          </cell>
        </row>
        <row r="1203">
          <cell r="A1203" t="str">
            <v>001.18.00261</v>
          </cell>
          <cell r="B1203" t="str">
            <v>Fornecimento e instalação de caixa metálica p/ telefone n.4 60.00x60.00x12.00 cm</v>
          </cell>
          <cell r="C1203" t="str">
            <v>UN</v>
          </cell>
          <cell r="D1203">
            <v>113.2948</v>
          </cell>
        </row>
        <row r="1204">
          <cell r="A1204" t="str">
            <v>001.18.00281</v>
          </cell>
          <cell r="B1204" t="str">
            <v>Fornecimento e instalação de caixa metálica p/ telefone n.5 80.00x80.00x12.00 cm</v>
          </cell>
          <cell r="C1204" t="str">
            <v>UN</v>
          </cell>
          <cell r="D1204">
            <v>198.24379999999999</v>
          </cell>
        </row>
        <row r="1205">
          <cell r="A1205" t="str">
            <v>001.18.00301</v>
          </cell>
          <cell r="B1205" t="str">
            <v>Fornecimento e instalação de caixa metálica p/ telefone n.6 120.00x120.00x12.00 cm</v>
          </cell>
          <cell r="C1205" t="str">
            <v>UN</v>
          </cell>
          <cell r="D1205">
            <v>399.90559999999999</v>
          </cell>
        </row>
        <row r="1206">
          <cell r="A1206" t="str">
            <v>001.18.00321</v>
          </cell>
          <cell r="B1206" t="str">
            <v>Execução de caixa de entrada em alvenaria c/ tampa metálica conf. padrão telemat r1 (60x35x50)cm</v>
          </cell>
          <cell r="C1206" t="str">
            <v>UN</v>
          </cell>
          <cell r="D1206">
            <v>0</v>
          </cell>
        </row>
        <row r="1207">
          <cell r="A1207" t="str">
            <v>001.18.00341</v>
          </cell>
          <cell r="B1207" t="str">
            <v>Execução de caixa de entrada em alvenaria c/ tampa metálica conf. padrão telemat r2 (107x52x50) cm</v>
          </cell>
          <cell r="C1207" t="str">
            <v>UN</v>
          </cell>
          <cell r="D1207">
            <v>0</v>
          </cell>
        </row>
        <row r="1208">
          <cell r="A1208" t="str">
            <v>001.19</v>
          </cell>
          <cell r="B1208" t="str">
            <v>INSTALAÇÕES ELÉTRICAS - PREVENÇÃO CONTRA DESCARGAS ATMOSFÉRICAS E INCÊNDIO</v>
          </cell>
          <cell r="D1208">
            <v>3654.4434999999999</v>
          </cell>
        </row>
        <row r="1209">
          <cell r="A1209" t="str">
            <v>001.19.00120</v>
          </cell>
          <cell r="B1209" t="str">
            <v>Fornecimento e Instalação de Cabo de cobre nú seção 10.00 mm2</v>
          </cell>
          <cell r="C1209" t="str">
            <v>ml</v>
          </cell>
          <cell r="D1209">
            <v>4.0815000000000001</v>
          </cell>
        </row>
        <row r="1210">
          <cell r="A1210" t="str">
            <v>001.19.00140</v>
          </cell>
          <cell r="B1210" t="str">
            <v>Fornecimento e Instalação de Cabo de cobre nú seção 16.00 mm2</v>
          </cell>
          <cell r="C1210" t="str">
            <v>ml</v>
          </cell>
          <cell r="D1210">
            <v>6.4927000000000001</v>
          </cell>
        </row>
        <row r="1211">
          <cell r="A1211" t="str">
            <v>001.19.00160</v>
          </cell>
          <cell r="B1211" t="str">
            <v>Fornecimento e Instalação de Cabo de cobre nú seção 25.00 mm2</v>
          </cell>
          <cell r="C1211" t="str">
            <v>ml</v>
          </cell>
          <cell r="D1211">
            <v>6.4927000000000001</v>
          </cell>
        </row>
        <row r="1212">
          <cell r="A1212" t="str">
            <v>001.19.00165</v>
          </cell>
          <cell r="B1212" t="str">
            <v>Fornecimento e Instalação de Cabo de cobre nú seção 35.00 mm2</v>
          </cell>
          <cell r="C1212" t="str">
            <v>ml</v>
          </cell>
          <cell r="D1212">
            <v>8.6486999999999998</v>
          </cell>
        </row>
        <row r="1213">
          <cell r="A1213" t="str">
            <v>001.19.00166</v>
          </cell>
          <cell r="B1213" t="str">
            <v>Fornecimento e Instalação de Cabo de cobre nú seção 50.00 mm2</v>
          </cell>
          <cell r="C1213" t="str">
            <v>ml</v>
          </cell>
          <cell r="D1213">
            <v>13.034700000000001</v>
          </cell>
        </row>
        <row r="1214">
          <cell r="A1214" t="str">
            <v>001.19.00170</v>
          </cell>
          <cell r="B1214" t="str">
            <v>Fornecimento e Instalação de Cabo de cobre nú seção 70.00 mm2</v>
          </cell>
          <cell r="C1214" t="str">
            <v>ml</v>
          </cell>
          <cell r="D1214">
            <v>16.818899999999999</v>
          </cell>
        </row>
        <row r="1215">
          <cell r="A1215" t="str">
            <v>001.19.00180</v>
          </cell>
          <cell r="B1215" t="str">
            <v>Fornecimento e Instalação de Cabo de cobre nú seção 95.00 mm2</v>
          </cell>
          <cell r="C1215" t="str">
            <v>ml</v>
          </cell>
          <cell r="D1215">
            <v>22.8918</v>
          </cell>
        </row>
        <row r="1216">
          <cell r="A1216" t="str">
            <v>001.19.01200</v>
          </cell>
          <cell r="B1216" t="str">
            <v>Fornecimento e Instalação de Relee fotoelétrico para comando automático de iluminação 110V/220V, incl. Base</v>
          </cell>
          <cell r="C1216" t="str">
            <v>un</v>
          </cell>
          <cell r="D1216">
            <v>23.947700000000001</v>
          </cell>
        </row>
        <row r="1217">
          <cell r="A1217" t="str">
            <v>001.19.01300</v>
          </cell>
          <cell r="B1217" t="str">
            <v>Execução de caixa de concreto 40x40x60cm com tampa de concreto armado</v>
          </cell>
          <cell r="C1217" t="str">
            <v>UN</v>
          </cell>
          <cell r="D1217">
            <v>49.377099999999999</v>
          </cell>
        </row>
        <row r="1218">
          <cell r="A1218" t="str">
            <v>001.19.01340</v>
          </cell>
          <cell r="B1218" t="str">
            <v>Fornecimento e Instalação de Solda Exotérmica 25</v>
          </cell>
          <cell r="C1218" t="str">
            <v>un</v>
          </cell>
          <cell r="D1218">
            <v>6.7877000000000001</v>
          </cell>
        </row>
        <row r="1219">
          <cell r="A1219" t="str">
            <v>001.19.01360</v>
          </cell>
          <cell r="B1219" t="str">
            <v>Fornecimento e Instalação de Solda Exotérmica 32</v>
          </cell>
          <cell r="C1219" t="str">
            <v>un</v>
          </cell>
          <cell r="D1219">
            <v>7.3876999999999997</v>
          </cell>
        </row>
        <row r="1220">
          <cell r="A1220" t="str">
            <v>001.19.01380</v>
          </cell>
          <cell r="B1220" t="str">
            <v>Fornecimento e Instalação de Solda Exotérmica 45</v>
          </cell>
          <cell r="C1220" t="str">
            <v>un</v>
          </cell>
          <cell r="D1220">
            <v>7.7877000000000001</v>
          </cell>
        </row>
        <row r="1221">
          <cell r="A1221" t="str">
            <v>001.19.01400</v>
          </cell>
          <cell r="B1221" t="str">
            <v>Fornecimento e Instalação de Solda Exotérmica 65</v>
          </cell>
          <cell r="C1221" t="str">
            <v>un</v>
          </cell>
          <cell r="D1221">
            <v>8.1876999999999995</v>
          </cell>
        </row>
        <row r="1222">
          <cell r="A1222" t="str">
            <v>001.19.01420</v>
          </cell>
          <cell r="B1222" t="str">
            <v>Fornecimento e Instalação de Solda Exotérmica 90</v>
          </cell>
          <cell r="C1222" t="str">
            <v>un</v>
          </cell>
          <cell r="D1222">
            <v>9.2876999999999992</v>
          </cell>
        </row>
        <row r="1223">
          <cell r="A1223" t="str">
            <v>001.19.01440</v>
          </cell>
          <cell r="B1223" t="str">
            <v>Fornecimento e Instalação de Solda Exotérmica 115</v>
          </cell>
          <cell r="C1223" t="str">
            <v>un</v>
          </cell>
          <cell r="D1223">
            <v>10.1877</v>
          </cell>
        </row>
        <row r="1224">
          <cell r="A1224" t="str">
            <v>001.19.01460</v>
          </cell>
          <cell r="B1224" t="str">
            <v>Fornecimento e Instalação de Solda Exotérmica 150</v>
          </cell>
          <cell r="C1224" t="str">
            <v>un</v>
          </cell>
          <cell r="D1224">
            <v>11.387700000000001</v>
          </cell>
        </row>
        <row r="1225">
          <cell r="A1225" t="str">
            <v>001.19.01480</v>
          </cell>
          <cell r="B1225" t="str">
            <v>Fornecimento e Instalação de Solda Exotérmica 200</v>
          </cell>
          <cell r="C1225" t="str">
            <v>un</v>
          </cell>
          <cell r="D1225">
            <v>13.0877</v>
          </cell>
        </row>
        <row r="1226">
          <cell r="A1226" t="str">
            <v>001.19.02000</v>
          </cell>
          <cell r="B1226" t="str">
            <v>Fornecimento E Instalação De Captor Tipo Franklin - Latão Niquelado De 300mm 1 Descida</v>
          </cell>
          <cell r="C1226" t="str">
            <v>un</v>
          </cell>
          <cell r="D1226">
            <v>28.450199999999999</v>
          </cell>
        </row>
        <row r="1227">
          <cell r="A1227" t="str">
            <v>001.19.02020</v>
          </cell>
          <cell r="B1227" t="str">
            <v>Fornecimento E Instalação De Captor Tipo Franklin - Latão Niquelado De 350mm 1 Descida</v>
          </cell>
          <cell r="C1227" t="str">
            <v>un</v>
          </cell>
          <cell r="D1227">
            <v>53.720199999999998</v>
          </cell>
        </row>
        <row r="1228">
          <cell r="A1228" t="str">
            <v>001.19.02040</v>
          </cell>
          <cell r="B1228" t="str">
            <v>Fornecimento E Instalação De Captor Tipo Franklin - Latão Niquelado De 300 Mm 2 Descidas</v>
          </cell>
          <cell r="C1228" t="str">
            <v>un</v>
          </cell>
          <cell r="D1228">
            <v>36.970199999999998</v>
          </cell>
        </row>
        <row r="1229">
          <cell r="A1229" t="str">
            <v>001.19.02060</v>
          </cell>
          <cell r="B1229" t="str">
            <v>Fornecimento E Instalação De Captor Tipo Franklin - Latão Niquelado De 350 Mm 2 Descidas</v>
          </cell>
          <cell r="C1229" t="str">
            <v>un</v>
          </cell>
          <cell r="D1229">
            <v>57.190199999999997</v>
          </cell>
        </row>
        <row r="1230">
          <cell r="A1230" t="str">
            <v>001.19.02080</v>
          </cell>
          <cell r="B1230" t="str">
            <v>Fornecimento E Instalação De Captor Tipo Franklin - Inox De 300 Mm 1 Descida</v>
          </cell>
          <cell r="C1230" t="str">
            <v>un</v>
          </cell>
          <cell r="D1230">
            <v>85.720200000000006</v>
          </cell>
        </row>
        <row r="1231">
          <cell r="A1231" t="str">
            <v>001.19.02100</v>
          </cell>
          <cell r="B1231" t="str">
            <v>Fornecimento E Instalação De Captor Tipo Franklin - Inox De 300 Mm 2 Descidas</v>
          </cell>
          <cell r="C1231" t="str">
            <v>un</v>
          </cell>
          <cell r="D1231">
            <v>97.920199999999994</v>
          </cell>
        </row>
        <row r="1232">
          <cell r="A1232" t="str">
            <v>001.19.02120</v>
          </cell>
          <cell r="B1232" t="str">
            <v>Fornecimento E Instalação De Terminais Aéreos - Fixação Horizontal De 300 Mm S/ Abraçadeira</v>
          </cell>
          <cell r="C1232" t="str">
            <v>un</v>
          </cell>
          <cell r="D1232">
            <v>6.8788999999999998</v>
          </cell>
        </row>
        <row r="1233">
          <cell r="A1233" t="str">
            <v>001.19.02140</v>
          </cell>
          <cell r="B1233" t="str">
            <v>Fornecimento E Instalação De Terminais Aéreos - Fixação Horizontal De 300 Mm C/ Abraçadeira</v>
          </cell>
          <cell r="C1233" t="str">
            <v>un</v>
          </cell>
          <cell r="D1233">
            <v>7.9889000000000001</v>
          </cell>
        </row>
        <row r="1234">
          <cell r="A1234" t="str">
            <v>001.19.02160</v>
          </cell>
          <cell r="B1234" t="str">
            <v>Fornecimento E Instalação De Terminais Aéreos - Fixação Horizontal De 600 Mm S/ Abraçadeira</v>
          </cell>
          <cell r="C1234" t="str">
            <v>un</v>
          </cell>
          <cell r="D1234">
            <v>8.0488999999999997</v>
          </cell>
        </row>
        <row r="1235">
          <cell r="A1235" t="str">
            <v>001.19.02180</v>
          </cell>
          <cell r="B1235" t="str">
            <v>Fornecimento e Instalação de Terminais aéreos - Fixação Horizontal de 600 mm C/ Abraçadeira</v>
          </cell>
          <cell r="C1235" t="str">
            <v>un</v>
          </cell>
          <cell r="D1235">
            <v>9.1288999999999998</v>
          </cell>
        </row>
        <row r="1236">
          <cell r="A1236" t="str">
            <v>001.19.02200</v>
          </cell>
          <cell r="B1236" t="str">
            <v>Fornecimento E Instalação De Terminais Aéreos - Fixação Vertical De 300 Mm S/ Abraçadeira</v>
          </cell>
          <cell r="C1236" t="str">
            <v>un</v>
          </cell>
          <cell r="D1236">
            <v>6.8788999999999998</v>
          </cell>
        </row>
        <row r="1237">
          <cell r="A1237" t="str">
            <v>001.19.02220</v>
          </cell>
          <cell r="B1237" t="str">
            <v>Fornecimento e Instalação de Terminais Aéreos -Fixação Vertical de 300 mm C/ Abraçadeira</v>
          </cell>
          <cell r="C1237" t="str">
            <v>un</v>
          </cell>
          <cell r="D1237">
            <v>7.9889000000000001</v>
          </cell>
        </row>
        <row r="1238">
          <cell r="A1238" t="str">
            <v>001.19.02240</v>
          </cell>
          <cell r="B1238" t="str">
            <v>Fornecimento E Instalação De Terminais Aéreos - Fixação Vertical De 600 Mm S/ Abraçadeira</v>
          </cell>
          <cell r="C1238" t="str">
            <v>un</v>
          </cell>
          <cell r="D1238">
            <v>8.0488999999999997</v>
          </cell>
        </row>
        <row r="1239">
          <cell r="A1239" t="str">
            <v>001.19.02260</v>
          </cell>
          <cell r="B1239" t="str">
            <v>Fornecimento E Instalação De Treminais Aéreos - Fixação Vertical De 600 Mm C/ Abraçadeira</v>
          </cell>
          <cell r="C1239" t="str">
            <v>un</v>
          </cell>
          <cell r="D1239">
            <v>9.1288999999999998</v>
          </cell>
        </row>
        <row r="1240">
          <cell r="A1240" t="str">
            <v>001.19.02280</v>
          </cell>
          <cell r="B1240" t="str">
            <v>Fornecimento E Instalção De Isolador De Uso Geral - Fixação Horizontal Simples</v>
          </cell>
          <cell r="C1240" t="str">
            <v>un</v>
          </cell>
          <cell r="D1240">
            <v>5.5701000000000001</v>
          </cell>
        </row>
        <row r="1241">
          <cell r="A1241" t="str">
            <v>001.19.02300</v>
          </cell>
          <cell r="B1241" t="str">
            <v>Fornecimento E Instalação De Isolador De Uso Geral - Fixação Horizontal Simples C/ 100 Mm</v>
          </cell>
          <cell r="C1241" t="str">
            <v>un</v>
          </cell>
          <cell r="D1241">
            <v>4.7500999999999998</v>
          </cell>
        </row>
        <row r="1242">
          <cell r="A1242" t="str">
            <v>001.19.02320</v>
          </cell>
          <cell r="B1242" t="str">
            <v>Fornecimento E Instalação De Isolador De Uso Geral - Fixação Horizontal Reforçado</v>
          </cell>
          <cell r="C1242" t="str">
            <v>un</v>
          </cell>
          <cell r="D1242">
            <v>5.3101000000000003</v>
          </cell>
        </row>
        <row r="1243">
          <cell r="A1243" t="str">
            <v>001.19.02340</v>
          </cell>
          <cell r="B1243" t="str">
            <v>Fornecimento E Instalação De Isolador De Uso Geral - Fixação Horizontal  Reforçado C/ 100 Mm</v>
          </cell>
          <cell r="C1243" t="str">
            <v>un</v>
          </cell>
          <cell r="D1243">
            <v>6.4100999999999999</v>
          </cell>
        </row>
        <row r="1244">
          <cell r="A1244" t="str">
            <v>001.19.02360</v>
          </cell>
          <cell r="B1244" t="str">
            <v>Fornecimento e Instalação de Isolador de Uso Geral - Fixação em 90º Reforçado 90º</v>
          </cell>
          <cell r="C1244" t="str">
            <v>un</v>
          </cell>
          <cell r="D1244">
            <v>9.4100999999999999</v>
          </cell>
        </row>
        <row r="1245">
          <cell r="A1245" t="str">
            <v>001.19.02380</v>
          </cell>
          <cell r="B1245" t="str">
            <v>Fornecimento E Instalação De Isolador De Uso Geral - Fixação Em 90º Reforçado 90º C/ 100 Mm</v>
          </cell>
          <cell r="C1245" t="str">
            <v>un</v>
          </cell>
          <cell r="D1245">
            <v>9.4100999999999999</v>
          </cell>
        </row>
        <row r="1246">
          <cell r="A1246" t="str">
            <v>001.19.02400</v>
          </cell>
          <cell r="B1246" t="str">
            <v>Fornecimento E Instalação De Mastro H De 2,00 M X 1. 1/2''</v>
          </cell>
          <cell r="C1246" t="str">
            <v>un</v>
          </cell>
          <cell r="D1246">
            <v>45.065199999999997</v>
          </cell>
        </row>
        <row r="1247">
          <cell r="A1247" t="str">
            <v>001.19.02420</v>
          </cell>
          <cell r="B1247" t="str">
            <v>Fornecimento E Instalação De Mastro H De 3,00m X 1. 1/2''</v>
          </cell>
          <cell r="C1247" t="str">
            <v>un</v>
          </cell>
          <cell r="D1247">
            <v>64.845200000000006</v>
          </cell>
        </row>
        <row r="1248">
          <cell r="A1248" t="str">
            <v>001.19.02440</v>
          </cell>
          <cell r="B1248" t="str">
            <v>Fornecimento E Instalação De Mastro H De 4,00 M X 1. 1/2''</v>
          </cell>
          <cell r="C1248" t="str">
            <v>un</v>
          </cell>
          <cell r="D1248">
            <v>88.975200000000001</v>
          </cell>
        </row>
        <row r="1249">
          <cell r="A1249" t="str">
            <v>001.19.02460</v>
          </cell>
          <cell r="B1249" t="str">
            <v>Fornecimento E Instalação de Mastro H de 5,00 m x 1. 1/2''</v>
          </cell>
          <cell r="C1249" t="str">
            <v>un</v>
          </cell>
          <cell r="D1249">
            <v>104.4252</v>
          </cell>
        </row>
        <row r="1250">
          <cell r="A1250" t="str">
            <v>001.19.02480</v>
          </cell>
          <cell r="B1250" t="str">
            <v>Fornecimento E Instalação De Mastro H De 6,00 M X 1. 1/2''</v>
          </cell>
          <cell r="C1250" t="str">
            <v>un</v>
          </cell>
          <cell r="D1250">
            <v>124.0752</v>
          </cell>
        </row>
        <row r="1251">
          <cell r="A1251" t="str">
            <v>001.19.02500</v>
          </cell>
          <cell r="B1251" t="str">
            <v>Fornecimento E Instalação De Mastro H De 2,00 M X 2''</v>
          </cell>
          <cell r="C1251" t="str">
            <v>un</v>
          </cell>
          <cell r="D1251">
            <v>54.0152</v>
          </cell>
        </row>
        <row r="1252">
          <cell r="A1252" t="str">
            <v>001.19.02520</v>
          </cell>
          <cell r="B1252" t="str">
            <v>Fornecimento E Instalação De Mastro H De 3,00 M X 2''</v>
          </cell>
          <cell r="C1252" t="str">
            <v>un</v>
          </cell>
          <cell r="D1252">
            <v>77.845200000000006</v>
          </cell>
        </row>
        <row r="1253">
          <cell r="A1253" t="str">
            <v>001.19.02540</v>
          </cell>
          <cell r="B1253" t="str">
            <v>Fornecimento E Instalação De Masto H De 4,00 M X 2''</v>
          </cell>
          <cell r="C1253" t="str">
            <v>un</v>
          </cell>
          <cell r="D1253">
            <v>103.5652</v>
          </cell>
        </row>
        <row r="1254">
          <cell r="A1254" t="str">
            <v>001.19.02560</v>
          </cell>
          <cell r="B1254" t="str">
            <v>Fornecimento E Instalação De Mastro H De 5,00 M X 2''</v>
          </cell>
          <cell r="C1254" t="str">
            <v>un</v>
          </cell>
          <cell r="D1254">
            <v>126.23520000000001</v>
          </cell>
        </row>
        <row r="1255">
          <cell r="A1255" t="str">
            <v>001.19.02580</v>
          </cell>
          <cell r="B1255" t="str">
            <v>Fornecimento E Instalação De Mastro H De 6,00 M X 2''</v>
          </cell>
          <cell r="C1255" t="str">
            <v>un</v>
          </cell>
          <cell r="D1255">
            <v>150.0752</v>
          </cell>
        </row>
        <row r="1256">
          <cell r="A1256" t="str">
            <v>001.19.02600</v>
          </cell>
          <cell r="B1256" t="str">
            <v>Fornecimento E Instalação De Mastro Telescópico H De 5,00 M X 1. 1/2'' E 2''</v>
          </cell>
          <cell r="C1256" t="str">
            <v>un</v>
          </cell>
          <cell r="D1256">
            <v>159.3152</v>
          </cell>
        </row>
        <row r="1257">
          <cell r="A1257" t="str">
            <v>001.19.02620</v>
          </cell>
          <cell r="B1257" t="str">
            <v>Fornecimento E Instalação De Mastro Telescópico H De 7,00 M X 1. 1/2'' E 2''</v>
          </cell>
          <cell r="C1257" t="str">
            <v>un</v>
          </cell>
          <cell r="D1257">
            <v>220.84520000000001</v>
          </cell>
        </row>
        <row r="1258">
          <cell r="A1258" t="str">
            <v>001.19.02640</v>
          </cell>
          <cell r="B1258" t="str">
            <v>Fornecimento E Instalação De Mastro Telescópico H De 9,00 M X 1. 1/2'' E 2''</v>
          </cell>
          <cell r="C1258" t="str">
            <v>un</v>
          </cell>
          <cell r="D1258">
            <v>281.51519999999999</v>
          </cell>
        </row>
        <row r="1259">
          <cell r="A1259" t="str">
            <v>001.19.02660</v>
          </cell>
          <cell r="B1259" t="str">
            <v>Fornecimento E Instalação De Isolador P/ Mastro - Simples 1 Descida De 3/4''</v>
          </cell>
          <cell r="C1259" t="str">
            <v>un</v>
          </cell>
          <cell r="D1259">
            <v>6.6101000000000001</v>
          </cell>
        </row>
        <row r="1260">
          <cell r="A1260" t="str">
            <v>001.19.02680</v>
          </cell>
          <cell r="B1260" t="str">
            <v>Fornecimento E Instalação De Isolador P/ Mastro - Simples 1 Descida De 1''</v>
          </cell>
          <cell r="C1260" t="str">
            <v>un</v>
          </cell>
          <cell r="D1260">
            <v>6.7401</v>
          </cell>
        </row>
        <row r="1261">
          <cell r="A1261" t="str">
            <v>001.19.02700</v>
          </cell>
          <cell r="B1261" t="str">
            <v>Fornecimento E Instalação De Isolador P/ Mastro - Simples 1 Descida De 1. 1/4''</v>
          </cell>
          <cell r="C1261" t="str">
            <v>un</v>
          </cell>
          <cell r="D1261">
            <v>7.2201000000000004</v>
          </cell>
        </row>
        <row r="1262">
          <cell r="A1262" t="str">
            <v>001.19.02720</v>
          </cell>
          <cell r="B1262" t="str">
            <v>Fornecimento E Instalação De Isolador P/ Mastro - Simples 1 Descida De 1. 1/2''</v>
          </cell>
          <cell r="C1262" t="str">
            <v>un</v>
          </cell>
          <cell r="D1262">
            <v>7.3601000000000001</v>
          </cell>
        </row>
        <row r="1263">
          <cell r="A1263" t="str">
            <v>001.19.02740</v>
          </cell>
          <cell r="B1263" t="str">
            <v>Fornecimento E Instalação De Isolador P/ Mastro - Simples 1 Descida De 2''</v>
          </cell>
          <cell r="C1263" t="str">
            <v>un</v>
          </cell>
          <cell r="D1263">
            <v>7.5900999999999996</v>
          </cell>
        </row>
        <row r="1264">
          <cell r="A1264" t="str">
            <v>001.19.02760</v>
          </cell>
          <cell r="B1264" t="str">
            <v>Fornecimento E Instalação De Isolador P/ Mastro - Simples 2 Descidas De 3/4''</v>
          </cell>
          <cell r="C1264" t="str">
            <v>un</v>
          </cell>
          <cell r="D1264">
            <v>7.1300999999999997</v>
          </cell>
        </row>
        <row r="1265">
          <cell r="A1265" t="str">
            <v>001.19.02780</v>
          </cell>
          <cell r="B1265" t="str">
            <v>Fornecimento E Instalação De Isolador P/ Mastro - Simples 2 Descidas De 1''</v>
          </cell>
          <cell r="C1265" t="str">
            <v>un</v>
          </cell>
          <cell r="D1265">
            <v>7.2900999999999998</v>
          </cell>
        </row>
        <row r="1266">
          <cell r="A1266" t="str">
            <v>001.19.02800</v>
          </cell>
          <cell r="B1266" t="str">
            <v>Fornecimento E Instalação De Isolador P/ Mastro - Simples 2 Descidas De 1. 1/4''</v>
          </cell>
          <cell r="C1266" t="str">
            <v>un</v>
          </cell>
          <cell r="D1266">
            <v>7.9100999999999999</v>
          </cell>
        </row>
        <row r="1267">
          <cell r="A1267" t="str">
            <v>001.19.02820</v>
          </cell>
          <cell r="B1267" t="str">
            <v>Fornecimento E Instalação De Isolador P/ Mastro - Simples 2 Descidas De 1. 1/2''</v>
          </cell>
          <cell r="C1267" t="str">
            <v>un</v>
          </cell>
          <cell r="D1267">
            <v>8.4300999999999995</v>
          </cell>
        </row>
        <row r="1268">
          <cell r="A1268" t="str">
            <v>001.19.02840</v>
          </cell>
          <cell r="B1268" t="str">
            <v>Fornecimento E Instalação De Isolador P/ Mastro - Simples 2 Descidas De 2''</v>
          </cell>
          <cell r="C1268" t="str">
            <v>un</v>
          </cell>
          <cell r="D1268">
            <v>8.7500999999999998</v>
          </cell>
        </row>
        <row r="1269">
          <cell r="A1269" t="str">
            <v>001.19.02860</v>
          </cell>
          <cell r="B1269" t="str">
            <v>Fornecimento E Instalação De Isolador P/ Mastro - Reforçado 1 Descida De 3/4''</v>
          </cell>
          <cell r="C1269" t="str">
            <v>un</v>
          </cell>
          <cell r="D1269">
            <v>8.5900999999999996</v>
          </cell>
        </row>
        <row r="1270">
          <cell r="A1270" t="str">
            <v>001.19.02880</v>
          </cell>
          <cell r="B1270" t="str">
            <v>Fornecimento E Instalação De Isolador P/ Mastro - Reforçado 1 Descida De 1''</v>
          </cell>
          <cell r="C1270" t="str">
            <v>un</v>
          </cell>
          <cell r="D1270">
            <v>8.5900999999999996</v>
          </cell>
        </row>
        <row r="1271">
          <cell r="A1271" t="str">
            <v>001.19.02900</v>
          </cell>
          <cell r="B1271" t="str">
            <v>Fornecimento E Instalação De Isolador P/ Mastro - Reforçado 1 Descida De 1. 1/4''</v>
          </cell>
          <cell r="C1271" t="str">
            <v>un</v>
          </cell>
          <cell r="D1271">
            <v>9.0100999999999996</v>
          </cell>
        </row>
        <row r="1272">
          <cell r="A1272" t="str">
            <v>001.19.02920</v>
          </cell>
          <cell r="B1272" t="str">
            <v>Fornecimento E Instalação De Isolador P/ Mastro - Reforçado 1 Descida De 1. 1/2''</v>
          </cell>
          <cell r="C1272" t="str">
            <v>un</v>
          </cell>
          <cell r="D1272">
            <v>9.7500999999999998</v>
          </cell>
        </row>
        <row r="1273">
          <cell r="A1273" t="str">
            <v>001.19.02940</v>
          </cell>
          <cell r="B1273" t="str">
            <v>Fornecimento E Instalação De Isolador P/ Mastro - Reforçado 1 Descida De 2''</v>
          </cell>
          <cell r="C1273" t="str">
            <v>un</v>
          </cell>
          <cell r="D1273">
            <v>10.4001</v>
          </cell>
        </row>
        <row r="1274">
          <cell r="A1274" t="str">
            <v>001.19.02960</v>
          </cell>
          <cell r="B1274" t="str">
            <v>Fornecimento E Instalação De Isolador P/ Mastro - Reforçado 2 Descidas De 3/4''</v>
          </cell>
          <cell r="C1274" t="str">
            <v>un</v>
          </cell>
          <cell r="D1274">
            <v>9.5300999999999991</v>
          </cell>
        </row>
        <row r="1275">
          <cell r="A1275" t="str">
            <v>001.19.02980</v>
          </cell>
          <cell r="B1275" t="str">
            <v>Fornecimento E Instalação De Isolador P/ Mastro - Reforçado 2 Descidas De 1''</v>
          </cell>
          <cell r="C1275" t="str">
            <v>un</v>
          </cell>
          <cell r="D1275">
            <v>9.5300999999999991</v>
          </cell>
        </row>
        <row r="1276">
          <cell r="A1276" t="str">
            <v>001.19.03000</v>
          </cell>
          <cell r="B1276" t="str">
            <v>Fornecimento E Instalação De Isolador P/ Mastro - Reforçado 2 Descidas De 1. 1/4''</v>
          </cell>
          <cell r="C1276" t="str">
            <v>un</v>
          </cell>
          <cell r="D1276">
            <v>9.7301000000000002</v>
          </cell>
        </row>
        <row r="1277">
          <cell r="A1277" t="str">
            <v>001.19.03020</v>
          </cell>
          <cell r="B1277" t="str">
            <v>Fornecimento E Instalação De Isolador P/ Mastro - Reforçado 2 Descidas De 1. 1/2''</v>
          </cell>
          <cell r="C1277" t="str">
            <v>un</v>
          </cell>
          <cell r="D1277">
            <v>10.2201</v>
          </cell>
        </row>
        <row r="1278">
          <cell r="A1278" t="str">
            <v>001.19.03040</v>
          </cell>
          <cell r="B1278" t="str">
            <v>Fornecimento E Instalação De Isolador P/ Mastro - Reforçado 2 Descidas De 2''</v>
          </cell>
          <cell r="C1278" t="str">
            <v>un</v>
          </cell>
          <cell r="D1278">
            <v>10.690099999999999</v>
          </cell>
        </row>
        <row r="1279">
          <cell r="A1279" t="str">
            <v>001.19.03060</v>
          </cell>
          <cell r="B1279" t="str">
            <v>Fornecimento E Instalação De Fixadores P/ Mastro - Base P/ Mastro H De 1. ¹/²''</v>
          </cell>
          <cell r="C1279" t="str">
            <v>un</v>
          </cell>
          <cell r="D1279">
            <v>34.003</v>
          </cell>
        </row>
        <row r="1280">
          <cell r="A1280" t="str">
            <v>001.19.03080</v>
          </cell>
          <cell r="B1280" t="str">
            <v>Fornecimento E Instalação De Fixadores P/ Mastro - Base P/ Mastro H De 2''</v>
          </cell>
          <cell r="C1280" t="str">
            <v>un</v>
          </cell>
          <cell r="D1280">
            <v>34.863</v>
          </cell>
        </row>
        <row r="1281">
          <cell r="A1281" t="str">
            <v>001.19.03100</v>
          </cell>
          <cell r="B1281" t="str">
            <v>Fornecimento E Instalação De Conectores De Uso Geral - Emenda E Medição P/ Cabo Até Ø50mm² 2P</v>
          </cell>
          <cell r="C1281" t="str">
            <v>un</v>
          </cell>
          <cell r="D1281">
            <v>9.5326000000000004</v>
          </cell>
        </row>
        <row r="1282">
          <cell r="A1282" t="str">
            <v>001.19.03120</v>
          </cell>
          <cell r="B1282" t="str">
            <v>Fornecimento E Instalação De Conectores De Uso Geral - Emenda E Medição P/ Cabo Até Ø120mm² 2P</v>
          </cell>
          <cell r="C1282" t="str">
            <v>un</v>
          </cell>
          <cell r="D1282">
            <v>13.8826</v>
          </cell>
        </row>
        <row r="1283">
          <cell r="A1283" t="str">
            <v>001.19.03140</v>
          </cell>
          <cell r="B1283" t="str">
            <v>Fornecimento E Instalação De Conector De Uso Geral - Emenda E Medição P/ Cabo Até  Ø50mm² 4P</v>
          </cell>
          <cell r="C1283" t="str">
            <v>un</v>
          </cell>
          <cell r="D1283">
            <v>16.772600000000001</v>
          </cell>
        </row>
        <row r="1284">
          <cell r="A1284" t="str">
            <v>001.19.03160</v>
          </cell>
          <cell r="B1284" t="str">
            <v>Fornecimento E Instalação De Conector De Uso Geral - Emenda E Medição P/ Cabo Até Ø 120 Mm² 4P</v>
          </cell>
          <cell r="C1284" t="str">
            <v>un</v>
          </cell>
          <cell r="D1284">
            <v>23.7926</v>
          </cell>
        </row>
        <row r="1285">
          <cell r="A1285" t="str">
            <v>001.19.03180</v>
          </cell>
          <cell r="B1285" t="str">
            <v>Fornecimento E Instalação De Conector De Uso Geral - Split Bolt P/ Cabo Ø 16mm²</v>
          </cell>
          <cell r="C1285" t="str">
            <v>un</v>
          </cell>
          <cell r="D1285">
            <v>5.5625999999999998</v>
          </cell>
        </row>
        <row r="1286">
          <cell r="A1286" t="str">
            <v>001.19.03200</v>
          </cell>
          <cell r="B1286" t="str">
            <v>Fornecimento E Instalação De Conector De Uso Geral - Split Bolt P/ Cabo Ø 25 Mm²</v>
          </cell>
          <cell r="C1286" t="str">
            <v>un</v>
          </cell>
          <cell r="D1286">
            <v>5.8525999999999998</v>
          </cell>
        </row>
        <row r="1287">
          <cell r="A1287" t="str">
            <v>001.19.03220</v>
          </cell>
          <cell r="B1287" t="str">
            <v>Fornecimento E Instalação De Conector De Uso Geral - Split Bolt P/ Cabo Ø 35 Mm²</v>
          </cell>
          <cell r="C1287" t="str">
            <v>un</v>
          </cell>
          <cell r="D1287">
            <v>6.4226000000000001</v>
          </cell>
        </row>
        <row r="1288">
          <cell r="A1288" t="str">
            <v>001.19.03240</v>
          </cell>
          <cell r="B1288" t="str">
            <v>Fornecimento E Instalação De Conector De Uso Gera - Split Bolt P/ Cabo Ø 50 Mm²</v>
          </cell>
          <cell r="C1288" t="str">
            <v>un</v>
          </cell>
          <cell r="D1288">
            <v>7.2926000000000002</v>
          </cell>
        </row>
        <row r="1289">
          <cell r="A1289" t="str">
            <v>001.19.03260</v>
          </cell>
          <cell r="B1289" t="str">
            <v>Fornecimento E Instalação De Conector De Uso Geral - Split Bolt P/ Cabo Ø 70 Mm²</v>
          </cell>
          <cell r="C1289" t="str">
            <v>un</v>
          </cell>
          <cell r="D1289">
            <v>9.0226000000000006</v>
          </cell>
        </row>
        <row r="1290">
          <cell r="A1290" t="str">
            <v>001.19.03280</v>
          </cell>
          <cell r="B1290" t="str">
            <v>Fornecimento E Instalação De Conector De Uso Geral - Split Bolt P/ Cabo Até Ø 70 Mm²</v>
          </cell>
          <cell r="C1290" t="str">
            <v>un</v>
          </cell>
          <cell r="D1290">
            <v>11.332599999999999</v>
          </cell>
        </row>
        <row r="1291">
          <cell r="A1291" t="str">
            <v>001.19.03300</v>
          </cell>
          <cell r="B1291" t="str">
            <v>Fornecimento E Instalação De Conector De Uso Geral - Split Bolt C/ Pino E Porca P/ Cabo Ø 16 Mm²</v>
          </cell>
          <cell r="C1291" t="str">
            <v>un</v>
          </cell>
          <cell r="D1291">
            <v>7.2926000000000002</v>
          </cell>
        </row>
        <row r="1292">
          <cell r="A1292" t="str">
            <v>001.19.03320</v>
          </cell>
          <cell r="B1292" t="str">
            <v>Fornecimento E Instalação De Conector De Uso Geral - Split Bolt C/ Pino E Porca P/ Cabo Ø 25 Mm²</v>
          </cell>
          <cell r="C1292" t="str">
            <v>un</v>
          </cell>
          <cell r="D1292">
            <v>6.8625999999999996</v>
          </cell>
        </row>
        <row r="1293">
          <cell r="A1293" t="str">
            <v>001.19.03340</v>
          </cell>
          <cell r="B1293" t="str">
            <v>Fornecimento E Instalação De Conector De Uso Geral - Split Bolt C/ Pino E Porca P/ Cabo Ø 35 Mm²</v>
          </cell>
          <cell r="C1293" t="str">
            <v>un</v>
          </cell>
          <cell r="D1293">
            <v>7.3026</v>
          </cell>
        </row>
        <row r="1294">
          <cell r="A1294" t="str">
            <v>001.19.03360</v>
          </cell>
          <cell r="B1294" t="str">
            <v>Fornecimento E Instalação De Conector De Uso Geral - Split Bolt C/ Pino E Porca P/ Cabo Ø 50 Mm²</v>
          </cell>
          <cell r="C1294" t="str">
            <v>un</v>
          </cell>
          <cell r="D1294">
            <v>8.2726000000000006</v>
          </cell>
        </row>
        <row r="1295">
          <cell r="A1295" t="str">
            <v>001.19.03380</v>
          </cell>
          <cell r="B1295" t="str">
            <v>Fornecimento E Instalação De Conector De Uso Geral - Split Bolt C/ Pino E Porca P/ Cabo Ø 70 Mm²</v>
          </cell>
          <cell r="C1295" t="str">
            <v>un</v>
          </cell>
          <cell r="D1295">
            <v>11.442600000000001</v>
          </cell>
        </row>
        <row r="1296">
          <cell r="A1296" t="str">
            <v>001.19.03400</v>
          </cell>
          <cell r="B1296" t="str">
            <v>Fornecimento E Instalação De Conector De Uso Geral - Terminal De Pressão C/ Passagem Frontal P/ Cabo Ø 16 Mm²</v>
          </cell>
          <cell r="C1296" t="str">
            <v>un</v>
          </cell>
          <cell r="D1296">
            <v>10.4626</v>
          </cell>
        </row>
        <row r="1297">
          <cell r="A1297" t="str">
            <v>001.19.03420</v>
          </cell>
          <cell r="B1297" t="str">
            <v>Fornecimento E Instalação De Conector De Uso Gera - Terminal De Pressão C/ Passagem Frontal P/ Cabo Ø 25 Mm²</v>
          </cell>
          <cell r="C1297" t="str">
            <v>un</v>
          </cell>
          <cell r="D1297">
            <v>4.7926000000000002</v>
          </cell>
        </row>
        <row r="1298">
          <cell r="A1298" t="str">
            <v>001.19.03440</v>
          </cell>
          <cell r="B1298" t="str">
            <v>Fornecimento E Instalação De Conector De Uso Geral - Terminal De Pressão C/ Passagem Frontal P/ Cabo Ø 35 Mm²</v>
          </cell>
          <cell r="C1298" t="str">
            <v>un</v>
          </cell>
          <cell r="D1298">
            <v>5.0826000000000002</v>
          </cell>
        </row>
        <row r="1299">
          <cell r="A1299" t="str">
            <v>001.19.03460</v>
          </cell>
          <cell r="B1299" t="str">
            <v>Fornecimento E Instalação De Conector De Uso Geral - Terminal De Pressão C/ Passagem Frontal P/ Cabo Ø 50 Mm²</v>
          </cell>
          <cell r="C1299" t="str">
            <v>un</v>
          </cell>
          <cell r="D1299">
            <v>5.4626000000000001</v>
          </cell>
        </row>
        <row r="1300">
          <cell r="A1300" t="str">
            <v>001.19.03480</v>
          </cell>
          <cell r="B1300" t="str">
            <v>Fornecimento E Instalação De Conector De Uso Geral - Terminal De Pressão C/ Passagem Frontal P/ Cabo Ø 70 Mm²</v>
          </cell>
          <cell r="C1300" t="str">
            <v>un</v>
          </cell>
          <cell r="D1300">
            <v>6.1125999999999996</v>
          </cell>
        </row>
        <row r="1301">
          <cell r="A1301" t="str">
            <v>001.19.03500</v>
          </cell>
          <cell r="B1301" t="str">
            <v>Fornecimento E Instalação De Conector De Uso Geral - Terminal De Pressão C/ Passagem Lateral P/ Cabo Ø 16 Mm²</v>
          </cell>
          <cell r="C1301" t="str">
            <v>un</v>
          </cell>
          <cell r="D1301">
            <v>7.5125999999999999</v>
          </cell>
        </row>
        <row r="1302">
          <cell r="A1302" t="str">
            <v>001.19.03520</v>
          </cell>
          <cell r="B1302" t="str">
            <v>Fornecimento E Instalação De Conector De Uso Geral - Terminal De Pressão C/ Passagem Lateral P/ Cabo Ø 25 Mm²</v>
          </cell>
          <cell r="C1302" t="str">
            <v>un</v>
          </cell>
          <cell r="D1302">
            <v>7.5125999999999999</v>
          </cell>
        </row>
        <row r="1303">
          <cell r="A1303" t="str">
            <v>001.19.03540</v>
          </cell>
          <cell r="B1303" t="str">
            <v>Fornecimento E Instalação De Conector De Uso Geral - Terminal De Pressão C/ Passagem Lateral P/ Cabo Ø 35 Mm²</v>
          </cell>
          <cell r="C1303" t="str">
            <v>un</v>
          </cell>
          <cell r="D1303">
            <v>7.5125999999999999</v>
          </cell>
        </row>
        <row r="1304">
          <cell r="A1304" t="str">
            <v>001.19.03560</v>
          </cell>
          <cell r="B1304" t="str">
            <v>Fornecimento E Instalação De Conector De Uso Geral - Terminal De Pressão C/ Passagem Lateral P/ Cabo Ø 50 Mm²</v>
          </cell>
          <cell r="C1304" t="str">
            <v>un</v>
          </cell>
          <cell r="D1304">
            <v>10.762600000000001</v>
          </cell>
        </row>
        <row r="1305">
          <cell r="A1305" t="str">
            <v>001.19.03580</v>
          </cell>
          <cell r="B1305" t="str">
            <v>Fornecimento E Instalação De Conector De Uso Geral - Terminal De Pressão C/ Passagem Lateral P/ Cabo Ø 70 Mm²</v>
          </cell>
          <cell r="C1305" t="str">
            <v>un</v>
          </cell>
          <cell r="D1305">
            <v>10.762600000000001</v>
          </cell>
        </row>
        <row r="1306">
          <cell r="A1306" t="str">
            <v>001.19.03600</v>
          </cell>
          <cell r="B1306" t="str">
            <v>Fornecimento E Instalação De Conector De Uso Geral - Tensionador P/ Cabo Cobre Até Ø95 Mm²</v>
          </cell>
          <cell r="C1306" t="str">
            <v>un</v>
          </cell>
          <cell r="D1306">
            <v>9.2826000000000004</v>
          </cell>
        </row>
        <row r="1307">
          <cell r="A1307" t="str">
            <v>001.19.03620</v>
          </cell>
          <cell r="B1307" t="str">
            <v>Fornecimento E Instalação De Conector De Uso Geral - Terminal De Pressão C/ 4 Parafusos P/ Cabo Ø 16/35 Mm²</v>
          </cell>
          <cell r="C1307" t="str">
            <v>un</v>
          </cell>
          <cell r="D1307">
            <v>10.4626</v>
          </cell>
        </row>
        <row r="1308">
          <cell r="A1308" t="str">
            <v>001.19.03640</v>
          </cell>
          <cell r="B1308" t="str">
            <v>Fornecimento E Instalação De Conector De Uso Geral - Terminal De Pressão C/ 4 Parafusos P/ Cabo Ø35/70 Mm²</v>
          </cell>
          <cell r="C1308" t="str">
            <v>un</v>
          </cell>
          <cell r="D1308">
            <v>13.5726</v>
          </cell>
        </row>
        <row r="1309">
          <cell r="A1309" t="str">
            <v>001.19.03660</v>
          </cell>
          <cell r="B1309" t="str">
            <v>Fornecimento E Instalação De Conector De Uso Geral - Terminal Tipo X De Latão P/ Cabo Até Ø50 Mm²</v>
          </cell>
          <cell r="C1309" t="str">
            <v>un</v>
          </cell>
          <cell r="D1309">
            <v>8.0126000000000008</v>
          </cell>
        </row>
        <row r="1310">
          <cell r="A1310" t="str">
            <v>001.19.03680</v>
          </cell>
          <cell r="B1310" t="str">
            <v>Fornecimento E Instalação De Conector De Uso Geral - Abraçadeira Tipo Ômega P/ Cabo Ø 16 Mm²</v>
          </cell>
          <cell r="C1310" t="str">
            <v>un</v>
          </cell>
          <cell r="D1310">
            <v>5.9325999999999999</v>
          </cell>
        </row>
        <row r="1311">
          <cell r="A1311" t="str">
            <v>001.19.03700</v>
          </cell>
          <cell r="B1311" t="str">
            <v>Fornecimento E Instalação De Conector De Uso Geral - Abraçadeira Tipo Ômega P/ Cabo Ø35 Mm²</v>
          </cell>
          <cell r="C1311" t="str">
            <v>un</v>
          </cell>
          <cell r="D1311">
            <v>5.9325999999999999</v>
          </cell>
        </row>
        <row r="1312">
          <cell r="A1312" t="str">
            <v>001.19.03720</v>
          </cell>
          <cell r="B1312" t="str">
            <v>Fornecimento e instalação de componentes de fixação - chapa de fixação tipo unha</v>
          </cell>
          <cell r="C1312" t="str">
            <v>un</v>
          </cell>
          <cell r="D1312">
            <v>2.9350999999999998</v>
          </cell>
        </row>
        <row r="1313">
          <cell r="A1313" t="str">
            <v>001.19.03740</v>
          </cell>
          <cell r="B1313" t="str">
            <v>Fornecimento E Instalação De Componentes De Fixação - Abraçadeira 3 Estais P/ Mastro De 1. ¹/²''</v>
          </cell>
          <cell r="C1313" t="str">
            <v>un</v>
          </cell>
          <cell r="D1313">
            <v>5.9250999999999996</v>
          </cell>
        </row>
        <row r="1314">
          <cell r="A1314" t="str">
            <v>001.19.03760</v>
          </cell>
          <cell r="B1314" t="str">
            <v>Fornecimento E Instalação De Componentes De Fixação - Abraçadeira 3 Estais  P/ Mastro 2''</v>
          </cell>
          <cell r="C1314" t="str">
            <v>un</v>
          </cell>
          <cell r="D1314">
            <v>5.9250999999999996</v>
          </cell>
        </row>
        <row r="1315">
          <cell r="A1315" t="str">
            <v>001.19.03780</v>
          </cell>
          <cell r="B1315" t="str">
            <v>Fornecimento E Instalação De Componentes De Fixação - Abraçadeira 4 Estais P/ Mastro De 1. ¹/²''</v>
          </cell>
          <cell r="C1315" t="str">
            <v>un</v>
          </cell>
          <cell r="D1315">
            <v>7.1451000000000002</v>
          </cell>
        </row>
        <row r="1316">
          <cell r="A1316" t="str">
            <v>001.19.03800</v>
          </cell>
          <cell r="B1316" t="str">
            <v>Fornecimento E Instalação De Componentes De Fixação - Abraçadeira 4 Estais P/ Mastro De 2''</v>
          </cell>
          <cell r="C1316" t="str">
            <v>un</v>
          </cell>
          <cell r="D1316">
            <v>7.1451000000000002</v>
          </cell>
        </row>
        <row r="1317">
          <cell r="A1317" t="str">
            <v>001.19.03820</v>
          </cell>
          <cell r="B1317" t="str">
            <v>Fornecimento E Instalação De Componentes De Fixação - Fixador De Estais P/ Tubo</v>
          </cell>
          <cell r="C1317" t="str">
            <v>un</v>
          </cell>
          <cell r="D1317">
            <v>3.6551</v>
          </cell>
        </row>
        <row r="1318">
          <cell r="A1318" t="str">
            <v>001.19.03840</v>
          </cell>
          <cell r="B1318" t="str">
            <v>Fornecimento E Instalação De Componentes De Fixação - Fixador De Estais P/ Cabo</v>
          </cell>
          <cell r="C1318" t="str">
            <v>un</v>
          </cell>
          <cell r="D1318">
            <v>3.1751</v>
          </cell>
        </row>
        <row r="1319">
          <cell r="A1319" t="str">
            <v>001.19.03860</v>
          </cell>
          <cell r="B1319" t="str">
            <v>Fornecimento E Instalação De Componentes De Fixação - Manilha De 1/4''</v>
          </cell>
          <cell r="C1319" t="str">
            <v>un</v>
          </cell>
          <cell r="D1319">
            <v>9.4451000000000001</v>
          </cell>
        </row>
        <row r="1320">
          <cell r="A1320" t="str">
            <v>001.19.03880</v>
          </cell>
          <cell r="B1320" t="str">
            <v>Fornecimento E Instalação De Componentes De Fixação - Esticador P/ Cabo De Aço De 3/16''</v>
          </cell>
          <cell r="C1320" t="str">
            <v>un</v>
          </cell>
          <cell r="D1320">
            <v>7.6551</v>
          </cell>
        </row>
        <row r="1321">
          <cell r="A1321" t="str">
            <v>001.19.03900</v>
          </cell>
          <cell r="B1321" t="str">
            <v>Fornecimento E Instalação De Componentes De Fixação - Esticador P/ Cabo De Aço De 1/4''</v>
          </cell>
          <cell r="C1321" t="str">
            <v>un</v>
          </cell>
          <cell r="D1321">
            <v>8.8551000000000002</v>
          </cell>
        </row>
        <row r="1322">
          <cell r="A1322" t="str">
            <v>001.19.03920</v>
          </cell>
          <cell r="B1322" t="str">
            <v>Fornecimento E Instalação De Componentes De Fixação - Sapatilha De 3/16''</v>
          </cell>
          <cell r="C1322" t="str">
            <v>un</v>
          </cell>
          <cell r="D1322">
            <v>3.0750999999999999</v>
          </cell>
        </row>
        <row r="1323">
          <cell r="A1323" t="str">
            <v>001.19.03940</v>
          </cell>
          <cell r="B1323" t="str">
            <v>Fornecimento E Instalação De Componentes De Fixação - Sapatilha De 1/4''</v>
          </cell>
          <cell r="C1323" t="str">
            <v>un</v>
          </cell>
          <cell r="D1323">
            <v>3.4051</v>
          </cell>
        </row>
        <row r="1324">
          <cell r="A1324" t="str">
            <v>001.19.03960</v>
          </cell>
          <cell r="B1324" t="str">
            <v>Fornecimeto E Instalação De Componentes De Fixação - Grampo Crosby De 3/16''</v>
          </cell>
          <cell r="C1324" t="str">
            <v>un</v>
          </cell>
          <cell r="D1324">
            <v>3.0251000000000001</v>
          </cell>
        </row>
        <row r="1325">
          <cell r="A1325" t="str">
            <v>001.19.03980</v>
          </cell>
          <cell r="B1325" t="str">
            <v>Fornecimento E Instalação De Componentes De Fixação - Grampo Crosby De 1/4''</v>
          </cell>
          <cell r="C1325" t="str">
            <v>un</v>
          </cell>
          <cell r="D1325">
            <v>3.0750999999999999</v>
          </cell>
        </row>
        <row r="1326">
          <cell r="A1326" t="str">
            <v>001.19.04000</v>
          </cell>
          <cell r="B1326" t="str">
            <v>Fornecimento E Instalação De Componentes De Fixação - Abraçadeira Tipo ""D"" C/ Cunha De 3/4''</v>
          </cell>
          <cell r="C1326" t="str">
            <v>un</v>
          </cell>
          <cell r="D1326">
            <v>2.6751</v>
          </cell>
        </row>
        <row r="1327">
          <cell r="A1327" t="str">
            <v>001.19.04020</v>
          </cell>
          <cell r="B1327" t="str">
            <v>Fornecimento  Instalação De Componentes De Fixação - Abraçadeira Tipo ""D"" C/ Cunha De 1''</v>
          </cell>
          <cell r="C1327" t="str">
            <v>un</v>
          </cell>
          <cell r="D1327">
            <v>2.8451</v>
          </cell>
        </row>
        <row r="1328">
          <cell r="A1328" t="str">
            <v>001.19.04040</v>
          </cell>
          <cell r="B1328" t="str">
            <v>Fornecimento E Instalação De Componentes De Fixação - Abraçadeira Tipo ""D"" C/ Cunha De 1.¹/4''</v>
          </cell>
          <cell r="C1328" t="str">
            <v>un</v>
          </cell>
          <cell r="D1328">
            <v>3.4950999999999999</v>
          </cell>
        </row>
        <row r="1329">
          <cell r="A1329" t="str">
            <v>001.19.04060</v>
          </cell>
          <cell r="B1329" t="str">
            <v>Fornecimento E Instalação De Componentes De Fixação - Abraçadeira Tipo ""D"" C/ Cunha De 1.¹/²''</v>
          </cell>
          <cell r="C1329" t="str">
            <v>un</v>
          </cell>
          <cell r="D1329">
            <v>3.4950999999999999</v>
          </cell>
        </row>
        <row r="1330">
          <cell r="A1330" t="str">
            <v>001.19.04080</v>
          </cell>
          <cell r="B1330" t="str">
            <v>Fornecimento E Instalação De Componentes De Fixação - Abraçadeira Tipo ""D"" C/ Cunha De 2''</v>
          </cell>
          <cell r="C1330" t="str">
            <v>un</v>
          </cell>
          <cell r="D1330">
            <v>3.7951000000000001</v>
          </cell>
        </row>
        <row r="1331">
          <cell r="A1331" t="str">
            <v>001.19.04100</v>
          </cell>
          <cell r="B1331" t="str">
            <v>Fornecimento E Instalação De Componentes De Fixação - Parafuso Sextavado C/ Bucha De Pvc Rosca Sob. 1/4'' X 1. ¹/²'' DZ</v>
          </cell>
          <cell r="C1331" t="str">
            <v>ct</v>
          </cell>
          <cell r="D1331">
            <v>2.1650999999999998</v>
          </cell>
        </row>
        <row r="1332">
          <cell r="A1332" t="str">
            <v>001.19.04120</v>
          </cell>
          <cell r="B1332" t="str">
            <v>Fornecimento E Instalação De Componentes De Fixação - Parafuso Sextavado C/ Bucha De Pvc Rosca Sob. 5/16'' X 1. ¹/²''DZ</v>
          </cell>
          <cell r="C1332" t="str">
            <v>ct</v>
          </cell>
          <cell r="D1332">
            <v>2.2951000000000001</v>
          </cell>
        </row>
        <row r="1333">
          <cell r="A1333" t="str">
            <v>001.19.04140</v>
          </cell>
          <cell r="B1333" t="str">
            <v>Fornecimento E Instalação De Componentes De Fixação - Parafuso Sextavado C/ Bucha De Pvc Rosca Sob. 5/16'' X 2'' DZ</v>
          </cell>
          <cell r="C1333" t="str">
            <v>ct</v>
          </cell>
          <cell r="D1333">
            <v>2.3351000000000002</v>
          </cell>
        </row>
        <row r="1334">
          <cell r="A1334" t="str">
            <v>001.19.04160</v>
          </cell>
          <cell r="B1334" t="str">
            <v>Fornecimento E Instalação De Conj. De Contraventegem Com Cabo P/ Mastro 1. ¹/²''</v>
          </cell>
          <cell r="C1334" t="str">
            <v>cj</v>
          </cell>
          <cell r="D1334">
            <v>109.0183</v>
          </cell>
        </row>
        <row r="1335">
          <cell r="A1335" t="str">
            <v>001.19.04180</v>
          </cell>
          <cell r="B1335" t="str">
            <v>Fornecimento E Instalação De Conj. De Contraventagem Com Cabo P/ Mastro 2''</v>
          </cell>
          <cell r="C1335" t="str">
            <v>cj</v>
          </cell>
          <cell r="D1335">
            <v>109.2383</v>
          </cell>
        </row>
        <row r="1336">
          <cell r="A1336" t="str">
            <v>001.19.04200</v>
          </cell>
          <cell r="B1336" t="str">
            <v>Fornecimento E Instalação De Componentes P/ Aterramento - Conector Cabo/Haste Tipo Olhal Reforçado 3/4''</v>
          </cell>
          <cell r="C1336" t="str">
            <v>un</v>
          </cell>
          <cell r="D1336">
            <v>5.9263000000000003</v>
          </cell>
        </row>
        <row r="1337">
          <cell r="A1337" t="str">
            <v>001.19.04220</v>
          </cell>
          <cell r="B1337" t="str">
            <v>Fornecimento E Instalação De Componentes P/ Aterramento - Conector Cabo/Haste Tipo Olhal Reforçado 5/8''</v>
          </cell>
          <cell r="C1337" t="str">
            <v>un</v>
          </cell>
          <cell r="D1337">
            <v>4.6763000000000003</v>
          </cell>
        </row>
        <row r="1338">
          <cell r="A1338" t="str">
            <v>001.19.04240</v>
          </cell>
          <cell r="B1338" t="str">
            <v>Fornecimento E Instalação De Componentes P/ Aterramento Cabo/Haste Tipo Olhal Leve 5/8''</v>
          </cell>
          <cell r="C1338" t="str">
            <v>un</v>
          </cell>
          <cell r="D1338">
            <v>8.3163</v>
          </cell>
        </row>
        <row r="1339">
          <cell r="A1339" t="str">
            <v>001.19.04260</v>
          </cell>
          <cell r="B1339" t="str">
            <v>Fornecimento E Instalação De Componentes P/ Aterramento - Luva De Emenda P/ Haste De 5/8''</v>
          </cell>
          <cell r="C1339" t="str">
            <v>un</v>
          </cell>
          <cell r="D1339">
            <v>7.7563000000000004</v>
          </cell>
        </row>
        <row r="1340">
          <cell r="A1340" t="str">
            <v>001.19.04280</v>
          </cell>
          <cell r="B1340" t="str">
            <v>Fornecimento E Instalação De Componentes P/ Aterramento - Luva De Emenda P/ Haste De 3/4''</v>
          </cell>
          <cell r="C1340" t="str">
            <v>un</v>
          </cell>
          <cell r="D1340">
            <v>7.7563000000000004</v>
          </cell>
        </row>
        <row r="1341">
          <cell r="A1341" t="str">
            <v>001.19.04300</v>
          </cell>
          <cell r="B1341" t="str">
            <v>Fornecimento e Instalação de Componentes  p/ Aterramento - Conector Cabo/Haste Tipo Grampo</v>
          </cell>
          <cell r="C1341" t="str">
            <v>un</v>
          </cell>
          <cell r="D1341">
            <v>4.6763000000000003</v>
          </cell>
        </row>
        <row r="1342">
          <cell r="A1342" t="str">
            <v>001.19.04320</v>
          </cell>
          <cell r="B1342" t="str">
            <v>Fornecimento E Inwstalação De Componentes P/ Aterramento - Haste Aterramento AC De 5/8'' X 2,40m</v>
          </cell>
          <cell r="C1342" t="str">
            <v>un</v>
          </cell>
          <cell r="D1342">
            <v>32.567700000000002</v>
          </cell>
        </row>
        <row r="1343">
          <cell r="A1343" t="str">
            <v>001.19.04340</v>
          </cell>
          <cell r="B1343" t="str">
            <v>Fornecimento E Instalação De Componentes P/ Aterramento - Haste Aterramento  AC De 5/8'' X 3,00 M</v>
          </cell>
          <cell r="C1343" t="str">
            <v>un</v>
          </cell>
          <cell r="D1343">
            <v>38.967700000000001</v>
          </cell>
        </row>
        <row r="1344">
          <cell r="A1344" t="str">
            <v>001.19.04360</v>
          </cell>
          <cell r="B1344" t="str">
            <v>Fornecimento E Instalação De Componentes P/ Aterramento - Haste Aterramento AC De 3/4'' X 2,40 M</v>
          </cell>
          <cell r="C1344" t="str">
            <v>un</v>
          </cell>
          <cell r="D1344">
            <v>43.447699999999998</v>
          </cell>
        </row>
        <row r="1345">
          <cell r="A1345" t="str">
            <v>001.19.04380</v>
          </cell>
          <cell r="B1345" t="str">
            <v>Fornecimento E Instalação De Componentes P/ Aterramento - Haste Aterramento AC De 3/4'' X 300 M</v>
          </cell>
          <cell r="C1345" t="str">
            <v>un</v>
          </cell>
          <cell r="D1345">
            <v>52.9377</v>
          </cell>
        </row>
        <row r="1346">
          <cell r="A1346" t="str">
            <v>001.19.04400</v>
          </cell>
          <cell r="B1346" t="str">
            <v>Forecimento E Instalação De Componentes P/ Aterramento - Haste Aterramento BC De 5/8'' X 2,40 M</v>
          </cell>
          <cell r="C1346" t="str">
            <v>un</v>
          </cell>
          <cell r="D1346">
            <v>20.247699999999998</v>
          </cell>
        </row>
        <row r="1347">
          <cell r="A1347" t="str">
            <v>001.19.04420</v>
          </cell>
          <cell r="B1347" t="str">
            <v>Fornecimento E Instalação De Componentes P/ Aterramento - Haste Aterramento BC De 5/8'' X 3,00 M</v>
          </cell>
          <cell r="C1347" t="str">
            <v>un</v>
          </cell>
          <cell r="D1347">
            <v>29.607700000000001</v>
          </cell>
        </row>
        <row r="1348">
          <cell r="A1348" t="str">
            <v>001.19.04440</v>
          </cell>
          <cell r="B1348" t="str">
            <v>Fornecimento E Instalação De Componentes P/ Aterramento - Haste Aterramento BC De 3/4'' X 2,40 M</v>
          </cell>
          <cell r="C1348" t="str">
            <v>un</v>
          </cell>
          <cell r="D1348">
            <v>36.6877</v>
          </cell>
        </row>
        <row r="1349">
          <cell r="A1349" t="str">
            <v>001.19.04460</v>
          </cell>
          <cell r="B1349" t="str">
            <v>Fornecimento E Instalação De Componentes P/ Aterramento - Haste Aterramento BC De 3/4'' X 3,00 M</v>
          </cell>
          <cell r="C1349" t="str">
            <v>un</v>
          </cell>
          <cell r="D1349">
            <v>39.9377</v>
          </cell>
        </row>
        <row r="1350">
          <cell r="A1350" t="str">
            <v>001.19.04480</v>
          </cell>
          <cell r="B1350" t="str">
            <v>Fornecimento E Instalação De Sinalizadores - Aparelhos Sinalizadores Simples S/ Célula</v>
          </cell>
          <cell r="C1350" t="str">
            <v>un</v>
          </cell>
          <cell r="D1350">
            <v>22.027699999999999</v>
          </cell>
        </row>
        <row r="1351">
          <cell r="A1351" t="str">
            <v>001.19.04500</v>
          </cell>
          <cell r="B1351" t="str">
            <v>Fornecimento E Instalação De Sinalizadores - Aparelhos Sinalizadores Simples C/ Célula</v>
          </cell>
          <cell r="C1351" t="str">
            <v>un</v>
          </cell>
          <cell r="D1351">
            <v>35.887700000000002</v>
          </cell>
        </row>
        <row r="1352">
          <cell r="A1352" t="str">
            <v>001.19.04520</v>
          </cell>
          <cell r="B1352" t="str">
            <v>Fornecimento E Instalação De Sinalizadores - Aparelhos Sinalizadores Duplo S/ Célula</v>
          </cell>
          <cell r="C1352" t="str">
            <v>un</v>
          </cell>
          <cell r="D1352">
            <v>41.237699999999997</v>
          </cell>
        </row>
        <row r="1353">
          <cell r="A1353" t="str">
            <v>001.19.04540</v>
          </cell>
          <cell r="B1353" t="str">
            <v>Fornecimento E Instalação De Sinalizadores - Aparelhos Sinalizadores Duplo C/ Célula</v>
          </cell>
          <cell r="C1353" t="str">
            <v>un</v>
          </cell>
          <cell r="D1353">
            <v>74.887699999999995</v>
          </cell>
        </row>
        <row r="1354">
          <cell r="A1354" t="str">
            <v>001.19.04560</v>
          </cell>
          <cell r="B1354" t="str">
            <v>Fornecimento E Instalação De Abraçadeira P/ Sinalizador De 1. ¹/²''</v>
          </cell>
          <cell r="C1354" t="str">
            <v>un</v>
          </cell>
          <cell r="D1354">
            <v>5.4851000000000001</v>
          </cell>
        </row>
        <row r="1355">
          <cell r="A1355" t="str">
            <v>001.19.04580</v>
          </cell>
          <cell r="B1355" t="str">
            <v>Fornecimento E Instalação De Abraçadeira P/ Sinalizador De 2''</v>
          </cell>
          <cell r="C1355" t="str">
            <v>un</v>
          </cell>
          <cell r="D1355">
            <v>5.6250999999999998</v>
          </cell>
        </row>
        <row r="1356">
          <cell r="A1356" t="str">
            <v>001.20</v>
          </cell>
          <cell r="B1356" t="str">
            <v>INSTALAÇÕES ELÉTRICAS - EQUIPAMENTOS</v>
          </cell>
          <cell r="D1356">
            <v>73781.902000000002</v>
          </cell>
        </row>
        <row r="1357">
          <cell r="A1357" t="str">
            <v>001.20.00020</v>
          </cell>
          <cell r="B1357" t="str">
            <v>Conjunto motor bomba centrífuga trifásica 50 a 60 hz para sucção até 6m pot. 1/2 hp</v>
          </cell>
          <cell r="C1357" t="str">
            <v>CJ</v>
          </cell>
          <cell r="D1357">
            <v>288.70030000000003</v>
          </cell>
        </row>
        <row r="1358">
          <cell r="A1358" t="str">
            <v>001.20.00040</v>
          </cell>
          <cell r="B1358" t="str">
            <v>Conjunto motor bomba centrífuga trifásica 50 a 60 hz para sucção até 6m pot. 3/4 hp</v>
          </cell>
          <cell r="C1358" t="str">
            <v>CJ</v>
          </cell>
          <cell r="D1358">
            <v>299.70030000000003</v>
          </cell>
        </row>
        <row r="1359">
          <cell r="A1359" t="str">
            <v>001.20.00060</v>
          </cell>
          <cell r="B1359" t="str">
            <v>Conjunto motor bomba centrífuga trifásica 50 a 60 hz para sucção até 6m pot. 1 hp</v>
          </cell>
          <cell r="C1359" t="str">
            <v>CJ</v>
          </cell>
          <cell r="D1359">
            <v>389.57139999999998</v>
          </cell>
        </row>
        <row r="1360">
          <cell r="A1360" t="str">
            <v>001.20.00080</v>
          </cell>
          <cell r="B1360" t="str">
            <v>Conjunto motor bomba centrífuga trifásica 50 a 60 hz para sucção até 6m pot. 1 1/2"""""""" hp</v>
          </cell>
          <cell r="C1360" t="str">
            <v>CJ</v>
          </cell>
          <cell r="D1360">
            <v>466.57139999999998</v>
          </cell>
        </row>
        <row r="1361">
          <cell r="A1361" t="str">
            <v>001.20.00100</v>
          </cell>
          <cell r="B1361" t="str">
            <v>Conjunto motor bomba centrífuga trifásica 50 a 60 hz para sucção até 6m pot. 2"""""""" hp</v>
          </cell>
          <cell r="C1361" t="str">
            <v>CJ</v>
          </cell>
          <cell r="D1361">
            <v>499.4425</v>
          </cell>
        </row>
        <row r="1362">
          <cell r="A1362" t="str">
            <v>001.20.00120</v>
          </cell>
          <cell r="B1362" t="str">
            <v>Conjunto motor bomba centrifuga monoestagio com bocais flangeados - cf-7 mark ou similar - 03 cv</v>
          </cell>
          <cell r="C1362" t="str">
            <v>UN</v>
          </cell>
          <cell r="D1362">
            <v>276.4425</v>
          </cell>
        </row>
        <row r="1363">
          <cell r="A1363" t="str">
            <v>001.20.00140</v>
          </cell>
          <cell r="B1363" t="str">
            <v>Fornecimento e Instalação de Ar Condicionado Tipo Split 9 000 BTUS, Linha Tempstar ou Mesmo Padrão</v>
          </cell>
          <cell r="C1363" t="str">
            <v>CJ</v>
          </cell>
          <cell r="D1363">
            <v>2150</v>
          </cell>
        </row>
        <row r="1364">
          <cell r="A1364" t="str">
            <v>001.20.00160</v>
          </cell>
          <cell r="B1364" t="str">
            <v>Fornecimento e Instalação de Ar Condicionado Tipo Split 12 000 BTUS, Linha Tempstar ou Mesmo Padrão</v>
          </cell>
          <cell r="C1364" t="str">
            <v>CJ</v>
          </cell>
          <cell r="D1364">
            <v>2520</v>
          </cell>
        </row>
        <row r="1365">
          <cell r="A1365" t="str">
            <v>001.20.00165</v>
          </cell>
          <cell r="B1365" t="str">
            <v>Fornecimento e Instalação de Ar Condicionado Tipo Split 18 000 BTUS, Linha Tempstar ou Mesmo Padrão</v>
          </cell>
          <cell r="C1365" t="str">
            <v>CJ</v>
          </cell>
          <cell r="D1365">
            <v>2960</v>
          </cell>
        </row>
        <row r="1366">
          <cell r="A1366" t="str">
            <v>001.20.00170</v>
          </cell>
          <cell r="B1366" t="str">
            <v>Fornecimento e Instalação de Ar Condicionado Tipo Split 22 000 BTUS, Linha Tempstar ou Mesmo Padrão</v>
          </cell>
          <cell r="C1366" t="str">
            <v>CJ</v>
          </cell>
          <cell r="D1366">
            <v>4090</v>
          </cell>
        </row>
        <row r="1367">
          <cell r="A1367" t="str">
            <v>001.20.00175</v>
          </cell>
          <cell r="B1367" t="str">
            <v>Fornecimento e Instalação de Ar Condicionado Tipo Split 36 000 BTUS, Linha Tempstar ou Mesmo Padrão</v>
          </cell>
          <cell r="C1367" t="str">
            <v>CJ</v>
          </cell>
          <cell r="D1367">
            <v>5960</v>
          </cell>
        </row>
        <row r="1368">
          <cell r="A1368" t="str">
            <v>001.20.00180</v>
          </cell>
          <cell r="B1368" t="str">
            <v>Fornecimento e Instalação de Ar Condicionado Tipo Split 48 000 BTUS, Linha Tempstar ou Mesmo Padrão</v>
          </cell>
          <cell r="C1368" t="str">
            <v>CJ</v>
          </cell>
          <cell r="D1368">
            <v>7000</v>
          </cell>
        </row>
        <row r="1369">
          <cell r="A1369" t="str">
            <v>001.20.00200</v>
          </cell>
          <cell r="B1369" t="str">
            <v>Fornecimento e Instalação de Ar Condicionado Tipo Split 60 000 BTUS, Linha Tempstar ou Mesmo Padrão</v>
          </cell>
          <cell r="C1369" t="str">
            <v>CJ</v>
          </cell>
          <cell r="D1369">
            <v>7630</v>
          </cell>
        </row>
        <row r="1370">
          <cell r="A1370" t="str">
            <v>001.20.00220</v>
          </cell>
          <cell r="B1370" t="str">
            <v>Fornecimento e Instalação de Ar Condicionado Tipo Split 7 000 BTUS, Linha Silence ou Mesmo Padrão</v>
          </cell>
          <cell r="C1370" t="str">
            <v>CJ</v>
          </cell>
          <cell r="D1370">
            <v>2205</v>
          </cell>
        </row>
        <row r="1371">
          <cell r="A1371" t="str">
            <v>001.20.00240</v>
          </cell>
          <cell r="B1371" t="str">
            <v>Fornecimento e Instalação de Ar Condicionado Tipo Split 9 000 BTUS, Linha Silence ou Mesmo Padrão</v>
          </cell>
          <cell r="C1371" t="str">
            <v>CJ</v>
          </cell>
          <cell r="D1371">
            <v>2510</v>
          </cell>
        </row>
        <row r="1372">
          <cell r="A1372" t="str">
            <v>001.20.00260</v>
          </cell>
          <cell r="B1372" t="str">
            <v>Fornecimento e Instalação de Ar Condicionado Tipo Split 12 000 BTUS, Linha Silence ou Mesmo Padrão</v>
          </cell>
          <cell r="C1372" t="str">
            <v>CJ</v>
          </cell>
          <cell r="D1372">
            <v>2980</v>
          </cell>
        </row>
        <row r="1373">
          <cell r="A1373" t="str">
            <v>001.20.00265</v>
          </cell>
          <cell r="B1373" t="str">
            <v>Fornecimento e Instalação de Ar Condicionado Tipo Split 18 000 BTUS, Linha Silence ou Mesmo Padrão</v>
          </cell>
          <cell r="C1373" t="str">
            <v>CJ</v>
          </cell>
          <cell r="D1373">
            <v>4000</v>
          </cell>
        </row>
        <row r="1374">
          <cell r="A1374" t="str">
            <v>001.20.00270</v>
          </cell>
          <cell r="B1374" t="str">
            <v>Fornecimento e Instalação de Ar Condicionado Tipo Split 24 000 BTUS, Linha Silence ou Mesmo Padrão</v>
          </cell>
          <cell r="C1374" t="str">
            <v>CJ</v>
          </cell>
          <cell r="D1374">
            <v>4420</v>
          </cell>
        </row>
        <row r="1375">
          <cell r="A1375" t="str">
            <v>001.20.00275</v>
          </cell>
          <cell r="B1375" t="str">
            <v>Fornecimento e Instalação de Ar Condicionado Tipo Split 36 000 BTUS, Linha Modernitá ou Mesmo Padrão</v>
          </cell>
          <cell r="C1375" t="str">
            <v>CJ</v>
          </cell>
          <cell r="D1375">
            <v>6250</v>
          </cell>
        </row>
        <row r="1376">
          <cell r="A1376" t="str">
            <v>001.20.00280</v>
          </cell>
          <cell r="B1376" t="str">
            <v>Fornecimento e Instalação de Ar Condicionado Tipo Split 48 000 BTUS, Linha Silence ou Mesmo Padrão</v>
          </cell>
          <cell r="C1376" t="str">
            <v>CJ</v>
          </cell>
          <cell r="D1376">
            <v>8000</v>
          </cell>
        </row>
        <row r="1377">
          <cell r="A1377" t="str">
            <v>001.20.00300</v>
          </cell>
          <cell r="B1377" t="str">
            <v>Fornecimento e Instalação de Ar Condicionado Tipo Split 60 000 BTUS, Linha Silence ou Mesmo Padrão</v>
          </cell>
          <cell r="C1377" t="str">
            <v>CJ</v>
          </cell>
          <cell r="D1377">
            <v>8700</v>
          </cell>
        </row>
        <row r="1378">
          <cell r="A1378" t="str">
            <v>001.20.00320</v>
          </cell>
          <cell r="B1378" t="str">
            <v>Fornecimento e Instalação de Rede Figorígena (Tubo de Cobre 3/8"" e 1/4""; Cabo PP 4x1.50; Isolante Térmico em Espuma Para Tubulação 5/8"" e Fita Aluminizada) Para Aparelho Ar Cond. Split até 10.000 BTU'S</v>
          </cell>
          <cell r="C1378" t="str">
            <v>ml</v>
          </cell>
          <cell r="D1378">
            <v>30.718499999999999</v>
          </cell>
        </row>
        <row r="1379">
          <cell r="A1379" t="str">
            <v>001.20.00340</v>
          </cell>
          <cell r="B1379" t="str">
            <v>Fornecimento e Instalação de Rede Figorígena (Tubo de Cobre 1/2"" e 1/4""; Cabo PP 4x1.50; Isolante Térmico em Espuma Para Tubulação 3/4"" e Fita Aluminizada) Para Aparelho Ar Cond. Split de 12.000 BTU'S</v>
          </cell>
          <cell r="C1379" t="str">
            <v>ml</v>
          </cell>
          <cell r="D1379">
            <v>31.688700000000001</v>
          </cell>
        </row>
        <row r="1380">
          <cell r="A1380" t="str">
            <v>001.20.00360</v>
          </cell>
          <cell r="B1380" t="str">
            <v>Fornecimento e Instalação de Rede Figorígena (Tubo de Cobre 3/8"" e 5/8""; Cabo PP 4x1.50; Isolante Térmico em Espuma Para Tubulação 7/8"" e Fita Aluminizada) Para Aparelho Ar Cond. Split de 24.000 BTU'S</v>
          </cell>
          <cell r="C1380" t="str">
            <v>ml</v>
          </cell>
          <cell r="D1380">
            <v>38.580199999999998</v>
          </cell>
        </row>
        <row r="1381">
          <cell r="A1381" t="str">
            <v>001.20.00380</v>
          </cell>
          <cell r="B1381" t="str">
            <v>Fornecimento e Instalação de Rede Figorígena (Tubo de Cobre 1/2"" e 7/8""; Cabo PP 4x1.50; Isolante Térmico em Espuma Para Tubulação 1"" e Fita Aluminizada) Para Aparelho Ar Cond. Split de 48.000 BTU'S</v>
          </cell>
          <cell r="C1381" t="str">
            <v>ml</v>
          </cell>
          <cell r="D1381">
            <v>42.743099999999998</v>
          </cell>
        </row>
        <row r="1382">
          <cell r="A1382" t="str">
            <v>001.20.00400</v>
          </cell>
          <cell r="B1382" t="str">
            <v>Fornecimento e Instalação de Rede Figorígena (Tubo de Cobre 1/2"" e 7/8""; Cabo PP 4x1.50; Isolante Térmico em Espuma Para Tubulação 1"" e Fita Aluminizada) Para Aparelho Ar Cond. Split de 60.000 BTU'S</v>
          </cell>
          <cell r="C1382" t="str">
            <v>ml</v>
          </cell>
          <cell r="D1382">
            <v>42.743099999999998</v>
          </cell>
        </row>
        <row r="1383">
          <cell r="A1383" t="str">
            <v>001.21</v>
          </cell>
          <cell r="B1383" t="str">
            <v>INSTALAÇÕES ELÉTRICAS - CAIXAS DE INSPEÇÃO E PASSAGEM</v>
          </cell>
          <cell r="D1383">
            <v>1816.068</v>
          </cell>
        </row>
        <row r="1384">
          <cell r="A1384" t="str">
            <v>001.21.00020</v>
          </cell>
          <cell r="B1384" t="str">
            <v>Execução de caixa de passagem de concreto de 5 cm espessura e tampa de concreto impermeabilizada de 30.00 x 30.00 x 30.00 cm</v>
          </cell>
          <cell r="C1384" t="str">
            <v>CJ</v>
          </cell>
          <cell r="D1384">
            <v>29.3675</v>
          </cell>
        </row>
        <row r="1385">
          <cell r="A1385" t="str">
            <v>001.21.00040</v>
          </cell>
          <cell r="B1385" t="str">
            <v>Execução de caixa de passagem de concreto de 5 cm espessura e tampa de concreto impermeabilizada de 30.00 x 30.00 x 40.00 cm</v>
          </cell>
          <cell r="C1385" t="str">
            <v>CJ</v>
          </cell>
          <cell r="D1385">
            <v>33.421199999999999</v>
          </cell>
        </row>
        <row r="1386">
          <cell r="A1386" t="str">
            <v>001.21.00060</v>
          </cell>
          <cell r="B1386" t="str">
            <v>Execução de caixa de passagem de concreto de 5 cm espessura e tampa de concreto impermeabilizada de 40.00 x 40.00 x 40.00 cm</v>
          </cell>
          <cell r="C1386" t="str">
            <v>CJ</v>
          </cell>
          <cell r="D1386">
            <v>49.469099999999997</v>
          </cell>
        </row>
        <row r="1387">
          <cell r="A1387" t="str">
            <v>001.21.00080</v>
          </cell>
          <cell r="B1387" t="str">
            <v>Execução de caixa de passagem de concreto de 5 cm espessura e tampa de concreto impermeabilizada de 40.00 x 40.00 x 50.00 cm</v>
          </cell>
          <cell r="C1387" t="str">
            <v>CJ</v>
          </cell>
          <cell r="D1387">
            <v>56.373899999999999</v>
          </cell>
        </row>
        <row r="1388">
          <cell r="A1388" t="str">
            <v>001.21.00100</v>
          </cell>
          <cell r="B1388" t="str">
            <v>Execução de caixa de passagem de concreto de 5 cm espessura e tampa de concreto impermeabilizada de 50.00 x 50.00 x 50.00 cm</v>
          </cell>
          <cell r="C1388" t="str">
            <v>CJ</v>
          </cell>
          <cell r="D1388">
            <v>74.656300000000002</v>
          </cell>
        </row>
        <row r="1389">
          <cell r="A1389" t="str">
            <v>001.21.00120</v>
          </cell>
          <cell r="B1389" t="str">
            <v>Execução de caixa de passagem de concreto de 5 cm espessura e tampa de concreto impermeabilizada de 50.00 x 50.00 x 60.00 cm</v>
          </cell>
          <cell r="C1389" t="str">
            <v>CJ</v>
          </cell>
          <cell r="D1389">
            <v>83.427599999999998</v>
          </cell>
        </row>
        <row r="1390">
          <cell r="A1390" t="str">
            <v>001.21.00140</v>
          </cell>
          <cell r="B1390" t="str">
            <v>Execução de caixa de passagem de concreto de 5 cm espessura e tampa de concreto impermeabilizada de 60.00 x 60.00 x 60.00 cm</v>
          </cell>
          <cell r="C1390" t="str">
            <v>CJ</v>
          </cell>
          <cell r="D1390">
            <v>105.6909</v>
          </cell>
        </row>
        <row r="1391">
          <cell r="A1391" t="str">
            <v>001.21.00160</v>
          </cell>
          <cell r="B1391" t="str">
            <v>Execução de caixa de passagem de concreto de 5 cm espessura e tampa de concreto impermeabilizada de 80.00 x 80.00 x 80.00 cm</v>
          </cell>
          <cell r="C1391" t="str">
            <v>CJ</v>
          </cell>
          <cell r="D1391">
            <v>184.7371</v>
          </cell>
        </row>
        <row r="1392">
          <cell r="A1392" t="str">
            <v>001.21.00180</v>
          </cell>
          <cell r="B1392" t="str">
            <v>Execução de caixa de passagem de concreto de 5 cm espessura e tampa de concreto impermeabilizada de 80.00 x 80.00 x 100.00 cm</v>
          </cell>
          <cell r="C1392" t="str">
            <v>CJ</v>
          </cell>
          <cell r="D1392">
            <v>214.36359999999999</v>
          </cell>
        </row>
        <row r="1393">
          <cell r="A1393" t="str">
            <v>001.21.00200</v>
          </cell>
          <cell r="B1393" t="str">
            <v>Execução de caixa de passagem de alvenaria de 1/2 vez c/ tampa de concreto impermeabilizada 30.00 x 30.00 x 30.00 cm</v>
          </cell>
          <cell r="C1393" t="str">
            <v>CJ</v>
          </cell>
          <cell r="D1393">
            <v>42.596299999999999</v>
          </cell>
        </row>
        <row r="1394">
          <cell r="A1394" t="str">
            <v>001.21.00220</v>
          </cell>
          <cell r="B1394" t="str">
            <v>Execução de caixa de passagem de alvenaria de 1/2 vez c/ tampa de concreto impermeabilizada 30.00 x 30.00 x 40.00 cm</v>
          </cell>
          <cell r="C1394" t="str">
            <v>CJ</v>
          </cell>
          <cell r="D1394">
            <v>49.892099999999999</v>
          </cell>
        </row>
        <row r="1395">
          <cell r="A1395" t="str">
            <v>001.21.00240</v>
          </cell>
          <cell r="B1395" t="str">
            <v>Execução de caixa de passagem de alvenaria de 1/2 vez c/ tampa de concreto impermeabilizada 40.00 x 40.00 x 40.00 cm</v>
          </cell>
          <cell r="C1395" t="str">
            <v>CJ</v>
          </cell>
          <cell r="D1395">
            <v>62.007599999999996</v>
          </cell>
        </row>
        <row r="1396">
          <cell r="A1396" t="str">
            <v>001.21.00260</v>
          </cell>
          <cell r="B1396" t="str">
            <v>Execução de caixa de passagem de alvenaria de 1/2 vez c/ tampa de concreto impermeabilizada 40.00 x 40.00 x 50.00 cm</v>
          </cell>
          <cell r="C1396" t="str">
            <v>CJ</v>
          </cell>
          <cell r="D1396">
            <v>73.315600000000003</v>
          </cell>
        </row>
        <row r="1397">
          <cell r="A1397" t="str">
            <v>001.21.00280</v>
          </cell>
          <cell r="B1397" t="str">
            <v>Execução de caixa de passagem de alvenaria de 1/2 vez c/ tampa de concreto impermeabiliada 50.00 x 50.00 x 50.00 cm</v>
          </cell>
          <cell r="C1397" t="str">
            <v>CJ</v>
          </cell>
          <cell r="D1397">
            <v>90.509</v>
          </cell>
        </row>
        <row r="1398">
          <cell r="A1398" t="str">
            <v>001.21.00300</v>
          </cell>
          <cell r="B1398" t="str">
            <v>Exeucução de caixa de passagem de alvenaria de 1/2 vez c/ tampa de concreto impermeabilizada 50.00 x 50.00 x 60.0 cm</v>
          </cell>
          <cell r="C1398" t="str">
            <v>CJ</v>
          </cell>
          <cell r="D1398">
            <v>100.90900000000001</v>
          </cell>
        </row>
        <row r="1399">
          <cell r="A1399" t="str">
            <v>001.21.00320</v>
          </cell>
          <cell r="B1399" t="str">
            <v>Execuçãoo de caixa de passagem de alvenaria de 1/2 vez c/ tampa de concreto impermeabilizada 60.00 x 60.00 x 60.00 cm</v>
          </cell>
          <cell r="C1399" t="str">
            <v>CJ</v>
          </cell>
          <cell r="D1399">
            <v>123.2679</v>
          </cell>
        </row>
        <row r="1400">
          <cell r="A1400" t="str">
            <v>001.21.00340</v>
          </cell>
          <cell r="B1400" t="str">
            <v>Execução de caixa de passagem de alvenaria de 1/2 vez c/ tampa de concreto impermeabilizada 80.00 x 80.00 x 80.00 cm</v>
          </cell>
          <cell r="C1400" t="str">
            <v>CJ</v>
          </cell>
          <cell r="D1400">
            <v>202.98230000000001</v>
          </cell>
        </row>
        <row r="1401">
          <cell r="A1401" t="str">
            <v>001.21.00360</v>
          </cell>
          <cell r="B1401" t="str">
            <v>Execução de caixa de passagem de alvenaria de 1/2 vez c/ tampa de concreto impermeabilizada 80.00 x 80.00 x 100.00 cm</v>
          </cell>
          <cell r="C1401" t="str">
            <v>CJ</v>
          </cell>
          <cell r="D1401">
            <v>239.08099999999999</v>
          </cell>
        </row>
        <row r="1402">
          <cell r="A1402" t="str">
            <v>001.22</v>
          </cell>
          <cell r="B1402" t="str">
            <v>INSTALAÇÕES ELÉTRICAS - ALTA TENSÃO</v>
          </cell>
          <cell r="D1402">
            <v>102058.2659</v>
          </cell>
        </row>
        <row r="1403">
          <cell r="A1403" t="str">
            <v>001.22.00020</v>
          </cell>
          <cell r="B1403" t="str">
            <v>Fornecimento e Instalação de Fusível NH 63 A, 500 V</v>
          </cell>
          <cell r="C1403" t="str">
            <v>UN</v>
          </cell>
          <cell r="D1403">
            <v>14.727399999999999</v>
          </cell>
        </row>
        <row r="1404">
          <cell r="A1404" t="str">
            <v>001.22.00040</v>
          </cell>
          <cell r="B1404" t="str">
            <v>Fornecimento e Instalação de Fusível NH 80 A, 500 V</v>
          </cell>
          <cell r="C1404" t="str">
            <v>UN</v>
          </cell>
          <cell r="D1404">
            <v>5.1574</v>
          </cell>
        </row>
        <row r="1405">
          <cell r="A1405" t="str">
            <v>001.22.00060</v>
          </cell>
          <cell r="B1405" t="str">
            <v>Fornecimento e Instalação de Fusível NH 100 A, 500 V</v>
          </cell>
          <cell r="C1405" t="str">
            <v>UN</v>
          </cell>
          <cell r="D1405">
            <v>14.727399999999999</v>
          </cell>
        </row>
        <row r="1406">
          <cell r="A1406" t="str">
            <v>001.22.00080</v>
          </cell>
          <cell r="B1406" t="str">
            <v>Fornecimento e Instalação de Fusível NH 160 A, 500 V</v>
          </cell>
          <cell r="C1406" t="str">
            <v>UN</v>
          </cell>
          <cell r="D1406">
            <v>14.727399999999999</v>
          </cell>
        </row>
        <row r="1407">
          <cell r="A1407" t="str">
            <v>001.22.00100</v>
          </cell>
          <cell r="B1407" t="str">
            <v>Fornecimento e Instalação de Fusível NH 200 A, 500 V</v>
          </cell>
          <cell r="C1407" t="str">
            <v>UN</v>
          </cell>
          <cell r="D1407">
            <v>31.236000000000001</v>
          </cell>
        </row>
        <row r="1408">
          <cell r="A1408" t="str">
            <v>001.22.00120</v>
          </cell>
          <cell r="B1408" t="str">
            <v>Fornecimento e Instalação de Fusível NH 315 A, 500 V</v>
          </cell>
          <cell r="C1408" t="str">
            <v>UN</v>
          </cell>
          <cell r="D1408">
            <v>45.926000000000002</v>
          </cell>
        </row>
        <row r="1409">
          <cell r="A1409" t="str">
            <v>001.22.00140</v>
          </cell>
          <cell r="B1409" t="str">
            <v>Fornecimento e Instalação de Fusível NH 400 A, 500 V</v>
          </cell>
          <cell r="C1409" t="str">
            <v>UN</v>
          </cell>
          <cell r="D1409">
            <v>20.795999999999999</v>
          </cell>
        </row>
        <row r="1410">
          <cell r="A1410" t="str">
            <v>001.22.00160</v>
          </cell>
          <cell r="B1410" t="str">
            <v>Fornecimento e Instalação de Fusível NH 630 A, 500 V</v>
          </cell>
          <cell r="C1410" t="str">
            <v>UN</v>
          </cell>
          <cell r="D1410">
            <v>29.936</v>
          </cell>
        </row>
        <row r="1411">
          <cell r="A1411" t="str">
            <v>001.22.00180</v>
          </cell>
          <cell r="B1411" t="str">
            <v>Fornecimento e instalação de chave blindada triplar 3x125amp/500v</v>
          </cell>
          <cell r="C1411" t="str">
            <v>CJ</v>
          </cell>
          <cell r="D1411">
            <v>322.31909999999999</v>
          </cell>
        </row>
        <row r="1412">
          <cell r="A1412" t="str">
            <v>001.22.00190</v>
          </cell>
          <cell r="B1412" t="str">
            <v>Execução de mureta em alvenaria de 1.5 vez  de tijolo assente com argamassa mista 1:2:8 cimento cal hidratada e areia inclusive fundação em concreto ciclópico no traço 1:3;6 revestimento rústico e caiação - para instalação de medidor de luz e força</v>
          </cell>
          <cell r="C1412" t="str">
            <v>m2</v>
          </cell>
          <cell r="D1412">
            <v>142.69110000000001</v>
          </cell>
        </row>
        <row r="1413">
          <cell r="A1413" t="str">
            <v>001.22.00200</v>
          </cell>
          <cell r="B1413" t="str">
            <v>Fornecimento e instalação de placa de advertência com os dizeres ""perigo de morte alta tensão""</v>
          </cell>
          <cell r="C1413" t="str">
            <v>PC</v>
          </cell>
          <cell r="D1413">
            <v>36.087000000000003</v>
          </cell>
        </row>
        <row r="1414">
          <cell r="A1414" t="str">
            <v>001.22.00220</v>
          </cell>
          <cell r="B1414" t="str">
            <v>Fornecimento e instalação de arame de aço galvanizado nº 14bwg (27 2g/m)</v>
          </cell>
          <cell r="C1414" t="str">
            <v>KG</v>
          </cell>
          <cell r="D1414">
            <v>8.3422000000000001</v>
          </cell>
        </row>
        <row r="1415">
          <cell r="A1415" t="str">
            <v>001.22.00240</v>
          </cell>
          <cell r="B1415" t="str">
            <v>Fornecimento e instalação de cabo de aço 6.4mm 1/4""</v>
          </cell>
          <cell r="C1415" t="str">
            <v>ML</v>
          </cell>
          <cell r="D1415">
            <v>2.5790000000000002</v>
          </cell>
        </row>
        <row r="1416">
          <cell r="A1416" t="str">
            <v>001.22.00260</v>
          </cell>
          <cell r="B1416" t="str">
            <v>Esticador galvanizado de diâm. 1/2""</v>
          </cell>
          <cell r="C1416" t="str">
            <v>UN</v>
          </cell>
          <cell r="D1416">
            <v>13.026</v>
          </cell>
        </row>
        <row r="1417">
          <cell r="A1417" t="str">
            <v>001.22.00280</v>
          </cell>
          <cell r="B1417" t="str">
            <v>Fornecimento e instalação de sapatilha para cabo de aço ate 3/8</v>
          </cell>
          <cell r="C1417" t="str">
            <v>UN</v>
          </cell>
          <cell r="D1417">
            <v>1.5673999999999999</v>
          </cell>
        </row>
        <row r="1418">
          <cell r="A1418" t="str">
            <v>001.22.00300</v>
          </cell>
          <cell r="B1418" t="str">
            <v>Fornecimento e instalação de fita de alumínio para proteção de 1 x 10 mm</v>
          </cell>
          <cell r="C1418" t="str">
            <v>KG</v>
          </cell>
          <cell r="D1418">
            <v>34.2209</v>
          </cell>
        </row>
        <row r="1419">
          <cell r="A1419" t="str">
            <v>001.22.00320</v>
          </cell>
          <cell r="B1419" t="str">
            <v>Fornecimento e instalação de arruela redonda para parafuso diam. 16.00 mm (5/8"""")</v>
          </cell>
          <cell r="C1419" t="str">
            <v>UN</v>
          </cell>
          <cell r="D1419">
            <v>0.78869999999999996</v>
          </cell>
        </row>
        <row r="1420">
          <cell r="A1420" t="str">
            <v>001.22.00340</v>
          </cell>
          <cell r="B1420" t="str">
            <v>Fornecimento e instalação de porca quadrada para parafuso diâmetro 16.00mm</v>
          </cell>
          <cell r="C1420" t="str">
            <v>UN</v>
          </cell>
          <cell r="D1420">
            <v>1.2174</v>
          </cell>
        </row>
        <row r="1421">
          <cell r="A1421" t="str">
            <v>001.22.00360</v>
          </cell>
          <cell r="B1421" t="str">
            <v>Fornecimento e instalação de Cabo de Alumínio Nú 2 CAA AWG SPARROW</v>
          </cell>
          <cell r="C1421" t="str">
            <v>KG</v>
          </cell>
          <cell r="D1421">
            <v>16.043700000000001</v>
          </cell>
        </row>
        <row r="1422">
          <cell r="A1422" t="str">
            <v>001.22.00380</v>
          </cell>
          <cell r="B1422" t="str">
            <v>Fornecimento e Instalação de Cabo de Alumínio Multiplexado 3 x 1 x 35 mm2 + 35 mm2 - Fase CA, Isolamento com XLPE e Neutro Nú CAL</v>
          </cell>
          <cell r="C1422" t="str">
            <v>ML</v>
          </cell>
          <cell r="D1422">
            <v>12.3843</v>
          </cell>
        </row>
        <row r="1423">
          <cell r="A1423" t="str">
            <v>001.22.00400</v>
          </cell>
          <cell r="B1423" t="str">
            <v>Fornecimento e Instalação de Cabo de Alumínio Multiplexado 3 x 1 x 70 mm2 + 70 mm2 - Fase CA, Isolamento com XLPE e Neutro Nú CAL</v>
          </cell>
          <cell r="C1423" t="str">
            <v>ML</v>
          </cell>
          <cell r="D1423">
            <v>21.6357</v>
          </cell>
        </row>
        <row r="1424">
          <cell r="A1424" t="str">
            <v>001.22.00420</v>
          </cell>
          <cell r="B1424" t="str">
            <v>Fornecimento e Instalação de Cabo de Alumínio Multiplexado 3 x 1 x 120 mm2 + 70 mm2 - Fase CA, Isolamento com XLPE e Neutro Nú CAL</v>
          </cell>
          <cell r="C1424" t="str">
            <v>ML</v>
          </cell>
          <cell r="D1424">
            <v>32.845500000000001</v>
          </cell>
        </row>
        <row r="1425">
          <cell r="A1425" t="str">
            <v>001.22.00440</v>
          </cell>
          <cell r="B1425" t="str">
            <v>Fornecimento e instalação de Cruzeta de Concreto 90 x 90 x 2000 mm - 250 daN - Retangular</v>
          </cell>
          <cell r="C1425" t="str">
            <v>UN</v>
          </cell>
          <cell r="D1425">
            <v>63.160200000000003</v>
          </cell>
        </row>
        <row r="1426">
          <cell r="A1426" t="str">
            <v>001.22.00460</v>
          </cell>
          <cell r="B1426" t="str">
            <v>Fornecimento e Instalação de Mão Francesa Plana 3/16"""" x 32 x 619 mm</v>
          </cell>
          <cell r="C1426" t="str">
            <v>UN</v>
          </cell>
          <cell r="D1426">
            <v>7.4939</v>
          </cell>
        </row>
        <row r="1427">
          <cell r="A1427" t="str">
            <v>001.22.00480</v>
          </cell>
          <cell r="B1427" t="str">
            <v>Fornecimento e Instalação de Olhal Para Parafuso de Diam.16mm</v>
          </cell>
          <cell r="C1427" t="str">
            <v>UN</v>
          </cell>
          <cell r="D1427">
            <v>8.6938999999999993</v>
          </cell>
        </row>
        <row r="1428">
          <cell r="A1428" t="str">
            <v>001.22.00500</v>
          </cell>
          <cell r="B1428" t="str">
            <v>Fornecimento e Instalação de Isolador de Disco de 154.00 mm (6"""")</v>
          </cell>
          <cell r="C1428" t="str">
            <v>UN</v>
          </cell>
          <cell r="D1428">
            <v>25.343900000000001</v>
          </cell>
        </row>
        <row r="1429">
          <cell r="A1429" t="str">
            <v>001.22.00520</v>
          </cell>
          <cell r="B1429" t="str">
            <v>Fornecimento e instalação de Isolador de Pilar 15.00 Kv - 110 Kv</v>
          </cell>
          <cell r="C1429" t="str">
            <v>UN</v>
          </cell>
          <cell r="D1429">
            <v>59.335299999999997</v>
          </cell>
        </row>
        <row r="1430">
          <cell r="A1430" t="str">
            <v>001.22.00540</v>
          </cell>
          <cell r="B1430" t="str">
            <v>Fornecimento e instalação de Isolador de Pilar 34,50 Kv - 170 Kv</v>
          </cell>
          <cell r="C1430" t="str">
            <v>UN</v>
          </cell>
          <cell r="D1430">
            <v>56.075299999999999</v>
          </cell>
        </row>
        <row r="1431">
          <cell r="A1431" t="str">
            <v>001.22.00560</v>
          </cell>
          <cell r="B1431" t="str">
            <v>Fornecimento e Instalação de Pino Auto Travante 16.00 x 168.00 mm 15/34.5 KV</v>
          </cell>
          <cell r="C1431" t="str">
            <v>UN</v>
          </cell>
          <cell r="D1431">
            <v>8.9469999999999992</v>
          </cell>
        </row>
        <row r="1432">
          <cell r="A1432" t="str">
            <v>001.22.00580</v>
          </cell>
          <cell r="B1432" t="str">
            <v>Fornecimento e Instalação de Arruela Quadrada 16.00 de 38.00mm X 3.00 mm com Furo de 18.00 mm</v>
          </cell>
          <cell r="C1432" t="str">
            <v>UN</v>
          </cell>
          <cell r="D1432">
            <v>0.58520000000000005</v>
          </cell>
        </row>
        <row r="1433">
          <cell r="A1433" t="str">
            <v>001.22.00600</v>
          </cell>
          <cell r="B1433" t="str">
            <v>Fornecimento e Instalação de Gancho Olhal</v>
          </cell>
          <cell r="C1433" t="str">
            <v>UN</v>
          </cell>
          <cell r="D1433">
            <v>6.5651000000000002</v>
          </cell>
        </row>
        <row r="1434">
          <cell r="A1434" t="str">
            <v>001.22.00620</v>
          </cell>
          <cell r="B1434" t="str">
            <v>Fornecimento e instalação de chave fusível XS 15 Kv 300 A 10 KA Mod C</v>
          </cell>
          <cell r="C1434" t="str">
            <v>UN</v>
          </cell>
          <cell r="D1434">
            <v>140.35390000000001</v>
          </cell>
        </row>
        <row r="1435">
          <cell r="A1435" t="str">
            <v>001.22.00640</v>
          </cell>
          <cell r="B1435" t="str">
            <v>Fornecimento e Instalação de Chave Fusível XS 36,2 Kv 300 A 5 KA Mod C</v>
          </cell>
          <cell r="C1435" t="str">
            <v>UN</v>
          </cell>
          <cell r="D1435">
            <v>205.47389999999999</v>
          </cell>
        </row>
        <row r="1436">
          <cell r="A1436" t="str">
            <v>001.22.00660</v>
          </cell>
          <cell r="B1436" t="str">
            <v>Fornecimento e Instalação de Chave Seccionadora Unipolar 15 Kv 630 A 95 KV C/ Terminal</v>
          </cell>
          <cell r="C1436" t="str">
            <v>UN</v>
          </cell>
          <cell r="D1436">
            <v>236.5522</v>
          </cell>
        </row>
        <row r="1437">
          <cell r="A1437" t="str">
            <v>001.22.00680</v>
          </cell>
          <cell r="B1437" t="str">
            <v>Fornecimento e Instalação de Chave Seccionadora Unipolar 36,2 Kv 630 A 95 KV C/ Terminal</v>
          </cell>
          <cell r="C1437" t="str">
            <v>UN</v>
          </cell>
          <cell r="D1437">
            <v>405.08699999999999</v>
          </cell>
        </row>
        <row r="1438">
          <cell r="A1438" t="str">
            <v>001.22.00700</v>
          </cell>
          <cell r="B1438" t="str">
            <v>Fornecimento e Instalação de Protetor de Bucha A. T. de Trafo 15 KV</v>
          </cell>
          <cell r="C1438" t="str">
            <v>UN</v>
          </cell>
          <cell r="D1438">
            <v>15.6751</v>
          </cell>
        </row>
        <row r="1439">
          <cell r="A1439" t="str">
            <v>001.22.00720</v>
          </cell>
          <cell r="B1439" t="str">
            <v>Fornecimento e Instalação de Elo Fusível de Alta Tensão 1 H 500 mm</v>
          </cell>
          <cell r="C1439" t="str">
            <v>UN</v>
          </cell>
          <cell r="D1439">
            <v>4.0347999999999997</v>
          </cell>
        </row>
        <row r="1440">
          <cell r="A1440" t="str">
            <v>001.22.00740</v>
          </cell>
          <cell r="B1440" t="str">
            <v>Fornecimento e Instalação de Elo Fusível de Alta Tensão 2 H 500 mm</v>
          </cell>
          <cell r="C1440" t="str">
            <v>UN</v>
          </cell>
          <cell r="D1440">
            <v>4.0347999999999997</v>
          </cell>
        </row>
        <row r="1441">
          <cell r="A1441" t="str">
            <v>001.22.00760</v>
          </cell>
          <cell r="B1441" t="str">
            <v>Fornecimento e Instalação de Elo Fusível de Alta Tensão 3 H 500 mm</v>
          </cell>
          <cell r="C1441" t="str">
            <v>UN</v>
          </cell>
          <cell r="D1441">
            <v>4.0347999999999997</v>
          </cell>
        </row>
        <row r="1442">
          <cell r="A1442" t="str">
            <v>001.22.00780</v>
          </cell>
          <cell r="B1442" t="str">
            <v>Fornecimento e Instalação de Elo Fusível de Alta Tensão 5 H 500 mm</v>
          </cell>
          <cell r="C1442" t="str">
            <v>UN</v>
          </cell>
          <cell r="D1442">
            <v>4.0347999999999997</v>
          </cell>
        </row>
        <row r="1443">
          <cell r="A1443" t="str">
            <v>001.22.00800</v>
          </cell>
          <cell r="B1443" t="str">
            <v>Fornecimento e Instalação de Elo Fusível de Alta Tensão 6 K 500 mm</v>
          </cell>
          <cell r="C1443" t="str">
            <v>UN</v>
          </cell>
          <cell r="D1443">
            <v>4.0347999999999997</v>
          </cell>
        </row>
        <row r="1444">
          <cell r="A1444" t="str">
            <v>001.22.00820</v>
          </cell>
          <cell r="B1444" t="str">
            <v>Fornecimento e Instalação de Elo Fusível de Alta Tensão 15 K 500 mm</v>
          </cell>
          <cell r="C1444" t="str">
            <v>UN</v>
          </cell>
          <cell r="D1444">
            <v>4.5347999999999997</v>
          </cell>
        </row>
        <row r="1445">
          <cell r="A1445" t="str">
            <v>001.22.00840</v>
          </cell>
          <cell r="B1445" t="str">
            <v>Fornecimento e Instalação de Elo Fusível de Alta Tensão 25 K 500 mm</v>
          </cell>
          <cell r="C1445" t="str">
            <v>UN</v>
          </cell>
          <cell r="D1445">
            <v>4.8348000000000004</v>
          </cell>
        </row>
        <row r="1446">
          <cell r="A1446" t="str">
            <v>001.22.00860</v>
          </cell>
          <cell r="B1446" t="str">
            <v>Fornecimento e Instalação de Para Raios 12 KV 10 KA Polimérico ZQP</v>
          </cell>
          <cell r="C1446" t="str">
            <v>UN</v>
          </cell>
          <cell r="D1446">
            <v>151.76390000000001</v>
          </cell>
        </row>
        <row r="1447">
          <cell r="A1447" t="str">
            <v>001.22.00880</v>
          </cell>
          <cell r="B1447" t="str">
            <v>Fornecimento e Instalação de Para Raios 30 KV 10 KA Polimérico ZQP</v>
          </cell>
          <cell r="C1447" t="str">
            <v>UN</v>
          </cell>
          <cell r="D1447">
            <v>351.57389999999998</v>
          </cell>
        </row>
        <row r="1448">
          <cell r="A1448" t="str">
            <v>001.22.00900</v>
          </cell>
          <cell r="B1448" t="str">
            <v>Fornecimento e Instalação de Suporte Padronizado para Transformador Para Poste DT 195 X 100 mm</v>
          </cell>
          <cell r="C1448" t="str">
            <v>UN</v>
          </cell>
          <cell r="D1448">
            <v>70.433899999999994</v>
          </cell>
        </row>
        <row r="1449">
          <cell r="A1449" t="str">
            <v>001.22.00920</v>
          </cell>
          <cell r="B1449" t="str">
            <v>Fornecimento e Instalação de Suporte Para Transformador Em Poste Circular 210 mm</v>
          </cell>
          <cell r="C1449" t="str">
            <v>UN</v>
          </cell>
          <cell r="D1449">
            <v>66.173900000000003</v>
          </cell>
        </row>
        <row r="1450">
          <cell r="A1450" t="str">
            <v>001.22.00940</v>
          </cell>
          <cell r="B1450" t="str">
            <v>Fornecimento e Instalação de Suporte Para Transformador Em Poste Circular 230 mm</v>
          </cell>
          <cell r="C1450" t="str">
            <v>UN</v>
          </cell>
          <cell r="D1450">
            <v>71.173900000000003</v>
          </cell>
        </row>
        <row r="1451">
          <cell r="A1451" t="str">
            <v>001.22.00960</v>
          </cell>
          <cell r="B1451" t="str">
            <v>Fornecimento e instalação de transformador Monofásico - MRT - Tensão Secundária 245/127 V 34.5 KV - 15 KVA</v>
          </cell>
          <cell r="C1451" t="str">
            <v>UN</v>
          </cell>
          <cell r="D1451">
            <v>2085.2170000000001</v>
          </cell>
        </row>
        <row r="1452">
          <cell r="A1452" t="str">
            <v>001.22.00980</v>
          </cell>
          <cell r="B1452" t="str">
            <v>Forneciemnto e instalação de transformador trifásico 13 8 13 2 6 6kv/220v primário em triângulo secundário em estrela 30 kva</v>
          </cell>
          <cell r="C1452" t="str">
            <v>UN</v>
          </cell>
          <cell r="D1452">
            <v>3361.0868</v>
          </cell>
        </row>
        <row r="1453">
          <cell r="A1453" t="str">
            <v>001.22.01000</v>
          </cell>
          <cell r="B1453" t="str">
            <v>Forneciemnto e instalação de transformador trifásico 13 8 13 2 6 6kv/220v primário em triângulo secundário em estrela 45 kva</v>
          </cell>
          <cell r="C1453" t="str">
            <v>UN</v>
          </cell>
          <cell r="D1453">
            <v>4163.7824000000001</v>
          </cell>
        </row>
        <row r="1454">
          <cell r="A1454" t="str">
            <v>001.22.01020</v>
          </cell>
          <cell r="B1454" t="str">
            <v>Forneciemnto e instalação de transformador trifásico 13 8 13 2 6 6kv/220v primário em triângulo secundário em estrela 75 kva</v>
          </cell>
          <cell r="C1454" t="str">
            <v>UN</v>
          </cell>
          <cell r="D1454">
            <v>5813.4780000000001</v>
          </cell>
        </row>
        <row r="1455">
          <cell r="A1455" t="str">
            <v>001.22.01040</v>
          </cell>
          <cell r="B1455" t="str">
            <v>Forneciemnto e instalação de transformador trifásico 13 8 13 2 6 6kv/220v primário em triângulo secundário em estrela 112.5 kva</v>
          </cell>
          <cell r="C1455" t="str">
            <v>UN</v>
          </cell>
          <cell r="D1455">
            <v>7425.5169999999998</v>
          </cell>
        </row>
        <row r="1456">
          <cell r="A1456" t="str">
            <v>001.22.01060</v>
          </cell>
          <cell r="B1456" t="str">
            <v>Fornecimento e instalação de transformador trifásico 13 8 13 2 6 6kv/220v primário em triângulo secundário em estrela 150 kva</v>
          </cell>
          <cell r="C1456" t="str">
            <v>UN</v>
          </cell>
          <cell r="D1456">
            <v>9294.9560000000001</v>
          </cell>
        </row>
        <row r="1457">
          <cell r="A1457" t="str">
            <v>001.22.01080</v>
          </cell>
          <cell r="B1457" t="str">
            <v>Fornecimento e instalação de transformador trifásico 13 8 13 2 6 6kv/220v primário em triângulo secundário em estrela 15 kva</v>
          </cell>
          <cell r="C1457" t="str">
            <v>UN</v>
          </cell>
          <cell r="D1457">
            <v>2261.3912</v>
          </cell>
        </row>
        <row r="1458">
          <cell r="A1458" t="str">
            <v>001.22.01100</v>
          </cell>
          <cell r="B1458" t="str">
            <v>Fornecimento e instalação de transformador trifásico 13 8 13 2 6 6kv/220v primário em triângulo secundário em estrela 225 kva</v>
          </cell>
          <cell r="C1458" t="str">
            <v>UN</v>
          </cell>
          <cell r="D1458">
            <v>11986.138999999999</v>
          </cell>
        </row>
        <row r="1459">
          <cell r="A1459" t="str">
            <v>001.22.01120</v>
          </cell>
          <cell r="B1459" t="str">
            <v>Forneciemnto e instalação de transformador trifásico 13 8 13 2 6 6kv/220v primário em triângulo secundário em estrela 300 kva</v>
          </cell>
          <cell r="C1459" t="str">
            <v>UN</v>
          </cell>
          <cell r="D1459">
            <v>15607.834000000001</v>
          </cell>
        </row>
        <row r="1460">
          <cell r="A1460" t="str">
            <v>001.22.01140</v>
          </cell>
          <cell r="B1460" t="str">
            <v>Fornecimento e trasformação de trasformador de distribuição trifásico, com resfriamento em banho de óleo mineral, para uso interno, potência 500 kva - classe de tensão 15 kv, transprimários de 13.800, 13.200, 12.600 - ligação delta e 220-127v, ligação e</v>
          </cell>
          <cell r="C1460" t="str">
            <v>UN</v>
          </cell>
          <cell r="D1460">
            <v>21980.695</v>
          </cell>
        </row>
        <row r="1461">
          <cell r="A1461" t="str">
            <v>001.22.01160</v>
          </cell>
          <cell r="B1461" t="str">
            <v>Fornecimento e instalação de parafuso cabeça quadrada """"máquina"""", dim.16.00mm x 125.00mm, incl. Porca Quadrada Diam. Interno 16.00 mm</v>
          </cell>
          <cell r="C1461" t="str">
            <v>CJ</v>
          </cell>
          <cell r="D1461">
            <v>3.0575000000000001</v>
          </cell>
        </row>
        <row r="1462">
          <cell r="A1462" t="str">
            <v>001.22.01180</v>
          </cell>
          <cell r="B1462" t="str">
            <v>Fornecimento e instalação de parafuso cabeça quadrada """"máquina"""", dim.16.00mm x 150.00mm, incl. Porca Quadrada Diam. Interno 16.00 mm</v>
          </cell>
          <cell r="C1462" t="str">
            <v>CJ</v>
          </cell>
          <cell r="D1462">
            <v>3.4375</v>
          </cell>
        </row>
        <row r="1463">
          <cell r="A1463" t="str">
            <v>001.22.01200</v>
          </cell>
          <cell r="B1463" t="str">
            <v>Fornecimento e instalação de parafuso cabeça quadrada """"máquina"""", dim.16.00mm x 200.00mm, incl. Porca Quadrada Diam. Interno 16.00 mm</v>
          </cell>
          <cell r="C1463" t="str">
            <v>CJ</v>
          </cell>
          <cell r="D1463">
            <v>3.6074999999999999</v>
          </cell>
        </row>
        <row r="1464">
          <cell r="A1464" t="str">
            <v>001.22.01220</v>
          </cell>
          <cell r="B1464" t="str">
            <v>Fornecimento e instalação de parafuso cabeça quadrada """"máquina"""", dim.16.00mm x 250.00mm, incl. Porca Quadrada Diam. Interno 16.00 mm</v>
          </cell>
          <cell r="C1464" t="str">
            <v>CJ</v>
          </cell>
          <cell r="D1464">
            <v>4.0674999999999999</v>
          </cell>
        </row>
        <row r="1465">
          <cell r="A1465" t="str">
            <v>001.22.01240</v>
          </cell>
          <cell r="B1465" t="str">
            <v>Fornecimento e instalação de parafuso cabeça quadrada """"máquina"""", dim.16.00mm x 300.00mm, incl. Porca Quadrada Diam. Interno 16.00 mm</v>
          </cell>
          <cell r="C1465" t="str">
            <v>CJ</v>
          </cell>
          <cell r="D1465">
            <v>4.7074999999999996</v>
          </cell>
        </row>
        <row r="1466">
          <cell r="A1466" t="str">
            <v>001.22.01260</v>
          </cell>
          <cell r="B1466" t="str">
            <v>Fornecimento e instalação de parafuso cabeça quadrada """"máquina"""", dim.16.00mm x 350.00mm, incl. Porca Quadrada Diam. Interno 16.00 mm</v>
          </cell>
          <cell r="C1466" t="str">
            <v>CJ</v>
          </cell>
          <cell r="D1466">
            <v>5.6375000000000002</v>
          </cell>
        </row>
        <row r="1467">
          <cell r="A1467" t="str">
            <v>001.22.01280</v>
          </cell>
          <cell r="B1467" t="str">
            <v>Fornecimento e instalação de parafuso cabeça quadrada """"máquina"""", dim.16.00mm x 400.00mm, incl. Porca Quadrada Diam. Interno 16.00 mm</v>
          </cell>
          <cell r="C1467" t="str">
            <v>CJ</v>
          </cell>
          <cell r="D1467">
            <v>6.1375000000000002</v>
          </cell>
        </row>
        <row r="1468">
          <cell r="A1468" t="str">
            <v>001.22.01300</v>
          </cell>
          <cell r="B1468" t="str">
            <v>Fornecimento e instalação de parafuso cabeça quadrada """"máquina"""", dim.16.00mm x 450.00mm, incl. Porca Quadrada Diam. Interno 16.00 mm</v>
          </cell>
          <cell r="C1468" t="str">
            <v>CJ</v>
          </cell>
          <cell r="D1468">
            <v>6.5374999999999996</v>
          </cell>
        </row>
        <row r="1469">
          <cell r="A1469" t="str">
            <v>001.22.01320</v>
          </cell>
          <cell r="B1469" t="str">
            <v>Fornecimento e instalação de parafuso cabeça quadrada """"máquina"""", dim.16.00mm x 500.00mm, incl. Porca Quadrada Diam. Interno 16.00 mm</v>
          </cell>
          <cell r="C1469" t="str">
            <v>CJ</v>
          </cell>
          <cell r="D1469">
            <v>7.2374999999999998</v>
          </cell>
        </row>
        <row r="1470">
          <cell r="A1470" t="str">
            <v>001.22.01340</v>
          </cell>
          <cell r="B1470" t="str">
            <v>Fornecimento e instalação de cinta circular de aço galvanizado diam. 150.00 mm</v>
          </cell>
          <cell r="C1470" t="str">
            <v>UN</v>
          </cell>
          <cell r="D1470">
            <v>14.8439</v>
          </cell>
        </row>
        <row r="1471">
          <cell r="A1471" t="str">
            <v>001.22.01360</v>
          </cell>
          <cell r="B1471" t="str">
            <v>Fornecimento e instalação de cinta circular de aço galvanizado diam. 160.00 mm</v>
          </cell>
          <cell r="C1471" t="str">
            <v>UN</v>
          </cell>
          <cell r="D1471">
            <v>15.043900000000001</v>
          </cell>
        </row>
        <row r="1472">
          <cell r="A1472" t="str">
            <v>001.22.01380</v>
          </cell>
          <cell r="B1472" t="str">
            <v>Fornecimento e instalação de cinta circular de aço galvanizado diam. 170.00 mm</v>
          </cell>
          <cell r="C1472" t="str">
            <v>UN</v>
          </cell>
          <cell r="D1472">
            <v>15.2439</v>
          </cell>
        </row>
        <row r="1473">
          <cell r="A1473" t="str">
            <v>001.22.01400</v>
          </cell>
          <cell r="B1473" t="str">
            <v>Fornecimento e instalação de cinta circular de aço galvanizado diam. 180.00 mm</v>
          </cell>
          <cell r="C1473" t="str">
            <v>UN</v>
          </cell>
          <cell r="D1473">
            <v>15.6439</v>
          </cell>
        </row>
        <row r="1474">
          <cell r="A1474" t="str">
            <v>001.22.01420</v>
          </cell>
          <cell r="B1474" t="str">
            <v>Fornecimento e instalação de cinta circular de aço galvanizado diam. 190.00 mm</v>
          </cell>
          <cell r="C1474" t="str">
            <v>UN</v>
          </cell>
          <cell r="D1474">
            <v>17.260899999999999</v>
          </cell>
        </row>
        <row r="1475">
          <cell r="A1475" t="str">
            <v>001.22.01440</v>
          </cell>
          <cell r="B1475" t="str">
            <v>Fornecimento e instalação de cinta circular de aço galvanizado diam. 200.00 mm</v>
          </cell>
          <cell r="C1475" t="str">
            <v>UN</v>
          </cell>
          <cell r="D1475">
            <v>16.643899999999999</v>
          </cell>
        </row>
        <row r="1476">
          <cell r="A1476" t="str">
            <v>001.22.01460</v>
          </cell>
          <cell r="B1476" t="str">
            <v>Fornecimento e instalação de cinta circular de aço galvanizado diam. 210.00 mm</v>
          </cell>
          <cell r="C1476" t="str">
            <v>UN</v>
          </cell>
          <cell r="D1476">
            <v>16.943899999999999</v>
          </cell>
        </row>
        <row r="1477">
          <cell r="A1477" t="str">
            <v>001.22.01480</v>
          </cell>
          <cell r="B1477" t="str">
            <v>Fornecimento e instalação de cinta circular de aço galvanizado diam. 220.00 mm</v>
          </cell>
          <cell r="C1477" t="str">
            <v>UN</v>
          </cell>
          <cell r="D1477">
            <v>19.778199999999998</v>
          </cell>
        </row>
        <row r="1478">
          <cell r="A1478" t="str">
            <v>001.22.01500</v>
          </cell>
          <cell r="B1478" t="str">
            <v>Fornecimento e instalação de cinta circular de aço galvanizado diam. 230.00 mm</v>
          </cell>
          <cell r="C1478" t="str">
            <v>UN</v>
          </cell>
          <cell r="D1478">
            <v>18.2439</v>
          </cell>
        </row>
        <row r="1479">
          <cell r="A1479" t="str">
            <v>001.22.01520</v>
          </cell>
          <cell r="B1479" t="str">
            <v>Fornecimento e instalação de cinta circular de aço galvanizado diam. 240.00 mm</v>
          </cell>
          <cell r="C1479" t="str">
            <v>UN</v>
          </cell>
          <cell r="D1479">
            <v>18.543900000000001</v>
          </cell>
        </row>
        <row r="1480">
          <cell r="A1480" t="str">
            <v>001.22.01540</v>
          </cell>
          <cell r="B1480" t="str">
            <v>Fornecimento e instalação de cinta circular de aço galvanizado diam. 250.00 mm</v>
          </cell>
          <cell r="C1480" t="str">
            <v>UN</v>
          </cell>
          <cell r="D1480">
            <v>19.2439</v>
          </cell>
        </row>
        <row r="1481">
          <cell r="A1481" t="str">
            <v>001.22.01560</v>
          </cell>
          <cell r="B1481" t="str">
            <v>Fornecimento e instalação de parafuso rosca dupla """"passante"""" dim.16.00mm x 350.00mm, incl. Porca Quadrada Diam. Interno 16.00 mm</v>
          </cell>
          <cell r="C1481" t="str">
            <v>CJ</v>
          </cell>
          <cell r="D1481">
            <v>8.3750999999999998</v>
          </cell>
        </row>
        <row r="1482">
          <cell r="A1482" t="str">
            <v>001.22.01580</v>
          </cell>
          <cell r="B1482" t="str">
            <v>Fornecimento e instalação de parafuso rosca dupla """"passante"""" dim.16.00mm x 400.00mm, incl. Porca Quadrada Diam. Interno 16.00 mm</v>
          </cell>
          <cell r="C1482" t="str">
            <v>CJ</v>
          </cell>
          <cell r="D1482">
            <v>8.3150999999999993</v>
          </cell>
        </row>
        <row r="1483">
          <cell r="A1483" t="str">
            <v>001.22.01600</v>
          </cell>
          <cell r="B1483" t="str">
            <v>Fornecimento e instalação de parafuso rosca dupla """"passante"""" dim.16.00mm x 450.00mm, incl. Porca Quadrada Diam. Interno 16.00 mm</v>
          </cell>
          <cell r="C1483" t="str">
            <v>CJ</v>
          </cell>
          <cell r="D1483">
            <v>9.4750999999999994</v>
          </cell>
        </row>
        <row r="1484">
          <cell r="A1484" t="str">
            <v>001.22.01620</v>
          </cell>
          <cell r="B1484" t="str">
            <v>Fornecimento e instalação de parafuso rosca dupla """"passante"""" dim.16.00mm x 500.00mm, incl. Porca Quadrada Diam. Interno 16.00 mm</v>
          </cell>
          <cell r="C1484" t="str">
            <v>CJ</v>
          </cell>
          <cell r="D1484">
            <v>10.075100000000001</v>
          </cell>
        </row>
        <row r="1485">
          <cell r="A1485" t="str">
            <v>001.22.01640</v>
          </cell>
          <cell r="B1485" t="str">
            <v>Fornecimento e instalação de parafuso rosca dupla """"passante"""" dim.16.00mm x 550.00mm, incl. Porca Quadrada Diam. Interno 16.00 mm</v>
          </cell>
          <cell r="C1485" t="str">
            <v>CJ</v>
          </cell>
          <cell r="D1485">
            <v>10.3751</v>
          </cell>
        </row>
        <row r="1486">
          <cell r="A1486" t="str">
            <v>001.22.01660</v>
          </cell>
          <cell r="B1486" t="str">
            <v>Fornecimento e instalação de sela p/ cruzeta de concreto</v>
          </cell>
          <cell r="C1486" t="str">
            <v>UN</v>
          </cell>
          <cell r="D1486">
            <v>7.6238999999999999</v>
          </cell>
        </row>
        <row r="1487">
          <cell r="A1487" t="str">
            <v>001.22.01680</v>
          </cell>
          <cell r="B1487" t="str">
            <v>Fornecimento e instalação de parafuso francês (cabeça abaulada) 16.00 mm x 45.00 mm, incl. Porca Quadrada Diam. Interno 16.00 mm</v>
          </cell>
          <cell r="C1487" t="str">
            <v>CJ</v>
          </cell>
          <cell r="D1487">
            <v>2.5375000000000001</v>
          </cell>
        </row>
        <row r="1488">
          <cell r="A1488" t="str">
            <v>001.22.01700</v>
          </cell>
          <cell r="B1488" t="str">
            <v>Fornecimento e instalação de parafuso francês (cabeça abaulada) 16.00 mm x150.00 mm incl. Porca Quadrada Diam. Interno 16.00 mm</v>
          </cell>
          <cell r="C1488" t="str">
            <v>CJ</v>
          </cell>
          <cell r="D1488">
            <v>3.5375000000000001</v>
          </cell>
        </row>
        <row r="1489">
          <cell r="A1489" t="str">
            <v>001.22.01720</v>
          </cell>
          <cell r="B1489" t="str">
            <v>Fornecimento e Instalação de Laço de Topo Pref. Para Cabo 2 CAA - 15.00 KV</v>
          </cell>
          <cell r="C1489" t="str">
            <v>UN</v>
          </cell>
          <cell r="D1489">
            <v>4.2934999999999999</v>
          </cell>
        </row>
        <row r="1490">
          <cell r="A1490" t="str">
            <v>001.22.01740</v>
          </cell>
          <cell r="B1490" t="str">
            <v>Fornecimento e Instalação de Laço de Topo Pref. Para Cabo 2 CAA - 34.5 KV</v>
          </cell>
          <cell r="C1490" t="str">
            <v>UN</v>
          </cell>
          <cell r="D1490">
            <v>5.1435000000000004</v>
          </cell>
        </row>
        <row r="1491">
          <cell r="A1491" t="str">
            <v>001.22.01760</v>
          </cell>
          <cell r="B1491" t="str">
            <v>Fornecimento e Instalação de Manilha Sapatilha</v>
          </cell>
          <cell r="C1491" t="str">
            <v>UN</v>
          </cell>
          <cell r="D1491">
            <v>8.0974000000000004</v>
          </cell>
        </row>
        <row r="1492">
          <cell r="A1492" t="str">
            <v>001.22.01780</v>
          </cell>
          <cell r="B1492" t="str">
            <v>Fornecimento e Instalação de Alça Pré-Formada Cabo 2 AWG</v>
          </cell>
          <cell r="C1492" t="str">
            <v>UN</v>
          </cell>
          <cell r="D1492">
            <v>2.8675000000000002</v>
          </cell>
        </row>
        <row r="1493">
          <cell r="A1493" t="str">
            <v>001.22.01800</v>
          </cell>
          <cell r="B1493" t="str">
            <v>Fornecimento e instalação de Conector Derivação Cunha  Tipo Estribo Normal - 2 - 4</v>
          </cell>
          <cell r="C1493" t="str">
            <v>UN</v>
          </cell>
          <cell r="D1493">
            <v>12.614800000000001</v>
          </cell>
        </row>
        <row r="1494">
          <cell r="A1494" t="str">
            <v>001.22.01820</v>
          </cell>
          <cell r="B1494" t="str">
            <v>Fornecimento e Instalação de Conector Derivação Tipo Cunha - AMP - Tipo II ou Similar</v>
          </cell>
          <cell r="C1494" t="str">
            <v>UN</v>
          </cell>
          <cell r="D1494">
            <v>4.7948000000000004</v>
          </cell>
        </row>
        <row r="1495">
          <cell r="A1495" t="str">
            <v>001.22.01840</v>
          </cell>
          <cell r="B1495" t="str">
            <v>Fornecimento e Instalação de Conector Derivação Cunha 602380-2  336, 4 - 2</v>
          </cell>
          <cell r="C1495" t="str">
            <v>UN</v>
          </cell>
          <cell r="D1495">
            <v>17.134799999999998</v>
          </cell>
        </row>
        <row r="1496">
          <cell r="A1496" t="str">
            <v>001.22.01860</v>
          </cell>
          <cell r="B1496" t="str">
            <v>Fornecimento e Instalação de Conector Derivação p/Linha Viva 6 - 250</v>
          </cell>
          <cell r="C1496" t="str">
            <v>UN</v>
          </cell>
          <cell r="D1496">
            <v>12.2248</v>
          </cell>
        </row>
        <row r="1497">
          <cell r="A1497" t="str">
            <v>001.22.01880</v>
          </cell>
          <cell r="B1497" t="str">
            <v>Fornecimento e Instalação de Conector Transversal Tipo Cunha Para Aterramento 5/8"""" x ( 25 a 35 mm)</v>
          </cell>
          <cell r="C1497" t="str">
            <v>UN</v>
          </cell>
          <cell r="D1497">
            <v>16.5748</v>
          </cell>
        </row>
        <row r="1498">
          <cell r="A1498" t="str">
            <v>001.22.01900</v>
          </cell>
          <cell r="B1498" t="str">
            <v>Fornecimento e Instalação de Cabo de Cobre Isolado XLPE 15 KV 16 mm2</v>
          </cell>
          <cell r="C1498" t="str">
            <v>ML</v>
          </cell>
          <cell r="D1498">
            <v>9.1957000000000004</v>
          </cell>
        </row>
        <row r="1499">
          <cell r="A1499" t="str">
            <v>001.22.01920</v>
          </cell>
          <cell r="B1499" t="str">
            <v>Fornecimento e Instalação de Cartucho P/ Conector AMP Vermelho 444504-2</v>
          </cell>
          <cell r="C1499" t="str">
            <v>UN</v>
          </cell>
          <cell r="D1499">
            <v>5.0951000000000004</v>
          </cell>
        </row>
        <row r="1500">
          <cell r="A1500" t="str">
            <v>001.22.01940</v>
          </cell>
          <cell r="B1500" t="str">
            <v>Fornecimento e Instalação de Conector Terminal Tipo Espada P/ Chave Faca - Terminal - 336,4 MCM 34 KV</v>
          </cell>
          <cell r="C1500" t="str">
            <v>UN</v>
          </cell>
          <cell r="D1500">
            <v>32.534799999999997</v>
          </cell>
        </row>
        <row r="1501">
          <cell r="A1501" t="str">
            <v>001.22.01960</v>
          </cell>
          <cell r="B1501" t="str">
            <v>Fornecimento e Instalação de Poste Duplo T 7mts (150 kg), com Engastamento Simples, incl Escavação e Reaterro Apiloado, conf. Normatização Rede Cemat</v>
          </cell>
          <cell r="C1501" t="str">
            <v>UN</v>
          </cell>
          <cell r="D1501">
            <v>242.98140000000001</v>
          </cell>
        </row>
        <row r="1502">
          <cell r="A1502" t="str">
            <v>001.22.01980</v>
          </cell>
          <cell r="B1502" t="str">
            <v>Fornecimento e Instalação de Poste Duplo T 9mts (150 kg), com Engastamento Simples, incl Escavação e Reaterro Apiloado, conf. Normatização Rede Cemat</v>
          </cell>
          <cell r="C1502" t="str">
            <v>UN</v>
          </cell>
          <cell r="D1502">
            <v>244.20249999999999</v>
          </cell>
        </row>
        <row r="1503">
          <cell r="A1503" t="str">
            <v>001.22.02000</v>
          </cell>
          <cell r="B1503" t="str">
            <v>Fornecimento e Instalação de Poste Duplo T 10 mts (150 kg), com Engastamento Simples, incl Escavação e Reaterro Apiloado, conf. Normatização Rede Cemat</v>
          </cell>
          <cell r="C1503" t="str">
            <v>UN</v>
          </cell>
          <cell r="D1503">
            <v>255.8312</v>
          </cell>
        </row>
        <row r="1504">
          <cell r="A1504" t="str">
            <v>001.22.02020</v>
          </cell>
          <cell r="B1504" t="str">
            <v>Fornecimento e Instalação de Poste Duplo T 11 mts (200 kg), com Engastamento Simples, incl Escavação e Reaterro Apiloado, conf. Normatização Rede Cemat</v>
          </cell>
          <cell r="C1504" t="str">
            <v>UN</v>
          </cell>
          <cell r="D1504">
            <v>498.50170000000003</v>
          </cell>
        </row>
        <row r="1505">
          <cell r="A1505" t="str">
            <v>001.22.02040</v>
          </cell>
          <cell r="B1505" t="str">
            <v>Fornecimento e Instalação de Poste Duplo T 12 mts (300 kg), com Engastamento Simples, incl Escavação e Reaterro Apiloado, conf. Normatização Rede Cemat</v>
          </cell>
          <cell r="C1505" t="str">
            <v>UN</v>
          </cell>
          <cell r="D1505">
            <v>495.28809999999999</v>
          </cell>
        </row>
        <row r="1506">
          <cell r="A1506" t="str">
            <v>001.22.02060</v>
          </cell>
          <cell r="B1506" t="str">
            <v>Fornecimento e Instalação de Poste Duplo T 10mts (300 kg), com Engastamento Reforçado, incl Escavação e Reaterro Apiloado, conf. Normatização Rede Cemat</v>
          </cell>
          <cell r="C1506" t="str">
            <v>UN</v>
          </cell>
          <cell r="D1506">
            <v>422.85449999999997</v>
          </cell>
        </row>
        <row r="1507">
          <cell r="A1507" t="str">
            <v>001.22.02080</v>
          </cell>
          <cell r="B1507" t="str">
            <v>Fornecimento e Instalação de Poste Duplo T 11mts (300 kg), com Engastamento Reforçado, incl Escavação e Reaterro Apiloado, conf. Normatização Rede Cemat</v>
          </cell>
          <cell r="C1507" t="str">
            <v>UN</v>
          </cell>
          <cell r="D1507">
            <v>553.79449999999997</v>
          </cell>
        </row>
        <row r="1508">
          <cell r="A1508" t="str">
            <v>001.22.02100</v>
          </cell>
          <cell r="B1508" t="str">
            <v>Fornecimento e Instalação de Poste Duplo T 10 mts (150 kg), com Engastamento em Solo Cimento, incl Escavação e Reaterro Apiloado, conf. Normatização Rede Cemat</v>
          </cell>
          <cell r="C1508" t="str">
            <v>UN</v>
          </cell>
          <cell r="D1508">
            <v>270.33120000000002</v>
          </cell>
        </row>
        <row r="1509">
          <cell r="A1509" t="str">
            <v>001.22.02120</v>
          </cell>
          <cell r="B1509" t="str">
            <v>Fornecimento e Instalação de Poste Duplo T 10 mts (300 kg), com Engastamento em Solo Cimento, incl Escavação e Reaterro Apiloado, conf. Normatização Rede Cemat</v>
          </cell>
          <cell r="C1509" t="str">
            <v>UN</v>
          </cell>
          <cell r="D1509">
            <v>381.64120000000003</v>
          </cell>
        </row>
        <row r="1510">
          <cell r="A1510" t="str">
            <v>001.22.02140</v>
          </cell>
          <cell r="B1510" t="str">
            <v>Fornecimento e Instalação de Poste Duplo T 11 mts (200 kg), com Engastamento em Solo Cimento, incl Escavação e Reaterro Apiloado, conf. Normatização Rede Cemat</v>
          </cell>
          <cell r="C1510" t="str">
            <v>UN</v>
          </cell>
          <cell r="D1510">
            <v>513.00170000000003</v>
          </cell>
        </row>
        <row r="1511">
          <cell r="A1511" t="str">
            <v>001.22.02160</v>
          </cell>
          <cell r="B1511" t="str">
            <v>Fornecimento e Instalação de Poste Duplo T 11 mts (300 kg), com Engastamento em Solo Cimento, incl Escavação e Reaterro Apiloado, conf. Normatização Rede Cemat</v>
          </cell>
          <cell r="C1511" t="str">
            <v>UN</v>
          </cell>
          <cell r="D1511">
            <v>513.20169999999996</v>
          </cell>
        </row>
        <row r="1512">
          <cell r="A1512" t="str">
            <v>001.22.02180</v>
          </cell>
          <cell r="B1512" t="str">
            <v>Fornecimento e Instalação de Poste Duplo T 10 mts (600 kg), com Engastamento em Concreto Fck= 15 Mpa, incl Escavação e Reaterro Apiloado, conf. Normatização Rede Cemat</v>
          </cell>
          <cell r="C1512" t="str">
            <v>UN</v>
          </cell>
          <cell r="D1512">
            <v>538.46730000000002</v>
          </cell>
        </row>
        <row r="1513">
          <cell r="A1513" t="str">
            <v>001.22.02200</v>
          </cell>
          <cell r="B1513" t="str">
            <v>Fornecimento e Instalação de Poste Duplo T 10 mts (1000 kg), com Engastamento em Concreto Fck= 15 Mpa, incl Escavação e Reaterro Apiloado, conf. Normatização Rede Cemat</v>
          </cell>
          <cell r="C1513" t="str">
            <v>UN</v>
          </cell>
          <cell r="D1513">
            <v>645.46730000000002</v>
          </cell>
        </row>
        <row r="1514">
          <cell r="A1514" t="str">
            <v>001.22.02220</v>
          </cell>
          <cell r="B1514" t="str">
            <v>Fornecimento e Instalação de Poste Duplo T 11 mts (600 kg), com Engastamento em Concreto Fck= 15 Mpa, incl Escavação e Reaterro Apiloado, conf. Normatização Rede Cemat</v>
          </cell>
          <cell r="C1514" t="str">
            <v>UN</v>
          </cell>
          <cell r="D1514">
            <v>918.09780000000001</v>
          </cell>
        </row>
        <row r="1515">
          <cell r="A1515" t="str">
            <v>001.22.02240</v>
          </cell>
          <cell r="B1515" t="str">
            <v>Fornecimento e Instalação de Poste Duplo T 11 mts (1000 kg), com Engastamento em Concreto Fck= 15 Mpa, incl Escavação e Reaterro Apiloado, conf. Normatização Rede Cemat</v>
          </cell>
          <cell r="C1515" t="str">
            <v>UN</v>
          </cell>
          <cell r="D1515">
            <v>918.09780000000001</v>
          </cell>
        </row>
        <row r="1516">
          <cell r="A1516" t="str">
            <v>001.22.02260</v>
          </cell>
          <cell r="B1516" t="str">
            <v>Fornecimento e Instalação de Poste Circular 7 mts (150 kg), com Engastamento Simples, incl Escavação e Reaterro Apiloado, conf. Normatização Rede Cemat</v>
          </cell>
          <cell r="C1516" t="str">
            <v>UN</v>
          </cell>
          <cell r="D1516">
            <v>282.17140000000001</v>
          </cell>
        </row>
        <row r="1517">
          <cell r="A1517" t="str">
            <v>001.22.02280</v>
          </cell>
          <cell r="B1517" t="str">
            <v>Fornecimento e Instalação de Poste Circular 9 mts (150 kg), com Engastamento Simples, incl Escavação e Reaterro Apiloado, conf. Normatização Rede Cemat</v>
          </cell>
          <cell r="C1517" t="str">
            <v>UN</v>
          </cell>
          <cell r="D1517">
            <v>351.24250000000001</v>
          </cell>
        </row>
        <row r="1518">
          <cell r="A1518" t="str">
            <v>001.22.02300</v>
          </cell>
          <cell r="B1518" t="str">
            <v>Fornecimento e Instalação de Poste Circular 10 mts (150 kg), com Engastamento Simples, incl Escavação e Reaterro Apiloado, conf. Normatização Rede Cemat</v>
          </cell>
          <cell r="C1518" t="str">
            <v>UN</v>
          </cell>
          <cell r="D1518">
            <v>465.88119999999998</v>
          </cell>
        </row>
        <row r="1519">
          <cell r="A1519" t="str">
            <v>001.22.02320</v>
          </cell>
          <cell r="B1519" t="str">
            <v>Fornecimento e Instalação de Poste Circular 11 mts (200 kg), com Engastamento Simples, incl Escavação e Reaterro Apiloado, conf. Normatização Rede Cemat</v>
          </cell>
          <cell r="C1519" t="str">
            <v>UN</v>
          </cell>
          <cell r="D1519">
            <v>486.92169999999999</v>
          </cell>
        </row>
        <row r="1520">
          <cell r="A1520" t="str">
            <v>001.22.02340</v>
          </cell>
          <cell r="B1520" t="str">
            <v>Fornecimento e Instalação de Poste Circular 12 mts (300 kg), com Engastamento Simples, incl Escavação e Reaterro Apiloado, conf. Normatização Rede Cemat</v>
          </cell>
          <cell r="C1520" t="str">
            <v>UN</v>
          </cell>
          <cell r="D1520">
            <v>495.28809999999999</v>
          </cell>
        </row>
        <row r="1521">
          <cell r="A1521" t="str">
            <v>001.22.02360</v>
          </cell>
          <cell r="B1521" t="str">
            <v>Fornecimento e Instalação de Poste Circular 10 mts (300 kg), com Engastamento Reforçado, incl Escavação e Reaterro Apiloado, conf. Normatização Rede Cemat</v>
          </cell>
          <cell r="C1521" t="str">
            <v>UN</v>
          </cell>
          <cell r="D1521">
            <v>566.24450000000002</v>
          </cell>
        </row>
        <row r="1522">
          <cell r="A1522" t="str">
            <v>001.22.02380</v>
          </cell>
          <cell r="B1522" t="str">
            <v>Fornecimento e Instalação de Poste Circular 10 mts (150 kg), com Engastamento em Solo Cimento, incl Escavação e Reaterro Apiloado, conf. Normatização Rede Cemat</v>
          </cell>
          <cell r="C1522" t="str">
            <v>UN</v>
          </cell>
          <cell r="D1522">
            <v>480.38119999999998</v>
          </cell>
        </row>
        <row r="1523">
          <cell r="A1523" t="str">
            <v>001.22.02400</v>
          </cell>
          <cell r="B1523" t="str">
            <v>Fornecimento e Instalação de Poste Circular 10 mts (300 kg), com Engastamento em Solo Cimento, incl Escavação e Reaterro Apiloado, conf. Normatização Rede Cemat</v>
          </cell>
          <cell r="C1523" t="str">
            <v>UN</v>
          </cell>
          <cell r="D1523">
            <v>525.03120000000001</v>
          </cell>
        </row>
        <row r="1524">
          <cell r="A1524" t="str">
            <v>001.22.02420</v>
          </cell>
          <cell r="B1524" t="str">
            <v>Fornecimento e Instalação de Poste Circular 11 mts (200 kg), com Engastamento em Solo Cimento, incl Escavação e Reaterro Apiloado, conf. Normatização Rede Cemat</v>
          </cell>
          <cell r="C1524" t="str">
            <v>UN</v>
          </cell>
          <cell r="D1524">
            <v>501.42169999999999</v>
          </cell>
        </row>
        <row r="1525">
          <cell r="A1525" t="str">
            <v>001.22.02440</v>
          </cell>
          <cell r="B1525" t="str">
            <v>Fornecimento e Instalação de Poste Circular 11 mts (300 kg), com Engastamento em Solo Cimento, incl Escavação e Reaterro Apiloado, conf. Normatização Rede Cemat</v>
          </cell>
          <cell r="C1525" t="str">
            <v>UN</v>
          </cell>
          <cell r="D1525">
            <v>509.40170000000001</v>
          </cell>
        </row>
        <row r="1526">
          <cell r="A1526" t="str">
            <v>001.22.02460</v>
          </cell>
          <cell r="B1526" t="str">
            <v>Fornecimento e Instalação de Poste Circular 10 mts (600 kg), com Engastamento em Concreto Fck= 15 Mpa, incl Escavação e Reaterro Apiloado, conf. Normatização Rede Cemat</v>
          </cell>
          <cell r="C1526" t="str">
            <v>UN</v>
          </cell>
          <cell r="D1526">
            <v>513.6173</v>
          </cell>
        </row>
        <row r="1527">
          <cell r="A1527" t="str">
            <v>001.22.02480</v>
          </cell>
          <cell r="B1527" t="str">
            <v>Fornecimento e Instalação de Poste Circular 10 mts (1000 kg), com Engastamento em Concreto Fck= 15 Mpa, incl Escavação e Reaterro Apiloado, conf. Normatização Rede Cemat</v>
          </cell>
          <cell r="C1527" t="str">
            <v>UN</v>
          </cell>
          <cell r="D1527">
            <v>701.59730000000002</v>
          </cell>
        </row>
        <row r="1528">
          <cell r="A1528" t="str">
            <v>001.22.02500</v>
          </cell>
          <cell r="B1528" t="str">
            <v>Fornecimento e Instalação de Poste Circular 11 mts (600 kg), com Engastamento em Concreto Fck= 15 Mpa, incl Escavação e Reaterro Apiloado, conf. Normatização Rede Cemat</v>
          </cell>
          <cell r="C1528" t="str">
            <v>UN</v>
          </cell>
          <cell r="D1528">
            <v>574.3578</v>
          </cell>
        </row>
        <row r="1529">
          <cell r="A1529" t="str">
            <v>001.22.02520</v>
          </cell>
          <cell r="B1529" t="str">
            <v>Fornecimento e Instalação de Poste Circular 11 mts (1000 kg), com Engastamento em Concreto Fck= 15 Mpa, incl Escavação e Reaterro Apiloado, conf. Normatização Rede Cemat</v>
          </cell>
          <cell r="C1529" t="str">
            <v>UN</v>
          </cell>
          <cell r="D1529">
            <v>987.11779999999999</v>
          </cell>
        </row>
        <row r="1530">
          <cell r="A1530" t="str">
            <v>001.23</v>
          </cell>
          <cell r="B1530" t="str">
            <v>INSTALAÇÕES ELÉTRICAS - SERVIÇOS DE MANUTENÇÃO</v>
          </cell>
          <cell r="D1530">
            <v>734.33730000000003</v>
          </cell>
        </row>
        <row r="1531">
          <cell r="A1531" t="str">
            <v>001.23.00040</v>
          </cell>
          <cell r="B1531" t="str">
            <v>Revisão em ponto de energia c/ reaperto e substituição de fita isolante</v>
          </cell>
          <cell r="C1531" t="str">
            <v>PT</v>
          </cell>
          <cell r="D1531">
            <v>4.7134999999999998</v>
          </cell>
        </row>
        <row r="1532">
          <cell r="A1532" t="str">
            <v>001.23.00080</v>
          </cell>
          <cell r="B1532" t="str">
            <v>Fornecimento e substituição de espelho (ou placa) p/ tomada e/ou interruptor 4""""""""x2""""""""</v>
          </cell>
          <cell r="C1532" t="str">
            <v>UN</v>
          </cell>
          <cell r="D1532">
            <v>1.5708</v>
          </cell>
        </row>
        <row r="1533">
          <cell r="A1533" t="str">
            <v>001.23.00100</v>
          </cell>
          <cell r="B1533" t="str">
            <v>Fornecimento e substituição de espelho (ou placa) p/ tomada e/ou interruptor 4""""""""x4""""""""</v>
          </cell>
          <cell r="C1533" t="str">
            <v>UN</v>
          </cell>
          <cell r="D1533">
            <v>2.9007999999999998</v>
          </cell>
        </row>
        <row r="1534">
          <cell r="A1534" t="str">
            <v>001.23.00120</v>
          </cell>
          <cell r="B1534" t="str">
            <v>Fornecimento e substituição de tomada simples universal com espelho</v>
          </cell>
          <cell r="C1534" t="str">
            <v>UN</v>
          </cell>
          <cell r="D1534">
            <v>5.9904000000000002</v>
          </cell>
        </row>
        <row r="1535">
          <cell r="A1535" t="str">
            <v>001.23.00140</v>
          </cell>
          <cell r="B1535" t="str">
            <v>Fornecimento e substituição de interruptor c/ uma tecla simples c/ espelho</v>
          </cell>
          <cell r="C1535" t="str">
            <v>UN</v>
          </cell>
          <cell r="D1535">
            <v>6.3903999999999996</v>
          </cell>
        </row>
        <row r="1536">
          <cell r="A1536" t="str">
            <v>001.23.00160</v>
          </cell>
          <cell r="B1536" t="str">
            <v>Fornecimento e substituição de interruptor c/ duas teclas simples c/ espelho</v>
          </cell>
          <cell r="C1536" t="str">
            <v>UN</v>
          </cell>
          <cell r="D1536">
            <v>7.8316999999999997</v>
          </cell>
        </row>
        <row r="1537">
          <cell r="A1537" t="str">
            <v>001.23.00180</v>
          </cell>
          <cell r="B1537" t="str">
            <v>Forencimento e substituição de interruptor c/ tres teclas simples c/ espelho</v>
          </cell>
          <cell r="C1537" t="str">
            <v>UN</v>
          </cell>
          <cell r="D1537">
            <v>13.898999999999999</v>
          </cell>
        </row>
        <row r="1538">
          <cell r="A1538" t="str">
            <v>001.23.00200</v>
          </cell>
          <cell r="B1538" t="str">
            <v>Fornecimento e substituição de interruptor c/ uma tecla paralela e espelho</v>
          </cell>
          <cell r="C1538" t="str">
            <v>UN</v>
          </cell>
          <cell r="D1538">
            <v>13.613899999999999</v>
          </cell>
        </row>
        <row r="1539">
          <cell r="A1539" t="str">
            <v>001.23.00220</v>
          </cell>
          <cell r="B1539" t="str">
            <v>Fornecimento e substituição de reator simples a.f.p./p.r. - 1x20 w</v>
          </cell>
          <cell r="C1539" t="str">
            <v>UN</v>
          </cell>
          <cell r="D1539">
            <v>24.139099999999999</v>
          </cell>
        </row>
        <row r="1540">
          <cell r="A1540" t="str">
            <v>001.23.00240</v>
          </cell>
          <cell r="B1540" t="str">
            <v>Fornecimento e substituição de reator simples a.f.p./p.r. - 1x40 w</v>
          </cell>
          <cell r="C1540" t="str">
            <v>UN</v>
          </cell>
          <cell r="D1540">
            <v>34.139099999999999</v>
          </cell>
        </row>
        <row r="1541">
          <cell r="A1541" t="str">
            <v>001.23.00260</v>
          </cell>
          <cell r="B1541" t="str">
            <v>Fornecimento e substituição de reator duplo a.f.p./p.r. - 2x20 w</v>
          </cell>
          <cell r="C1541" t="str">
            <v>UN</v>
          </cell>
          <cell r="D1541">
            <v>34.736499999999999</v>
          </cell>
        </row>
        <row r="1542">
          <cell r="A1542" t="str">
            <v>001.23.00280</v>
          </cell>
          <cell r="B1542" t="str">
            <v>Fornecimento e substituição de reator duplo a.f.p./p.r. - 2x40 w</v>
          </cell>
          <cell r="C1542" t="str">
            <v>UN</v>
          </cell>
          <cell r="D1542">
            <v>34.736499999999999</v>
          </cell>
        </row>
        <row r="1543">
          <cell r="A1543" t="str">
            <v>001.23.00300</v>
          </cell>
          <cell r="B1543" t="str">
            <v>Fornecimento e substituição de lâmpada incandescente de 60 w</v>
          </cell>
          <cell r="C1543" t="str">
            <v>UN</v>
          </cell>
          <cell r="D1543">
            <v>1.8673999999999999</v>
          </cell>
        </row>
        <row r="1544">
          <cell r="A1544" t="str">
            <v>001.23.00320</v>
          </cell>
          <cell r="B1544" t="str">
            <v>Fornecimento e substituição de lâmpada incandescente de 100 w</v>
          </cell>
          <cell r="C1544" t="str">
            <v>UN</v>
          </cell>
          <cell r="D1544">
            <v>2.2073999999999998</v>
          </cell>
        </row>
        <row r="1545">
          <cell r="A1545" t="str">
            <v>001.23.00340</v>
          </cell>
          <cell r="B1545" t="str">
            <v>Fornecimento e substituição de lâmpada fluorescente de 20 w</v>
          </cell>
          <cell r="C1545" t="str">
            <v>UN</v>
          </cell>
          <cell r="D1545">
            <v>3.9973999999999998</v>
          </cell>
        </row>
        <row r="1546">
          <cell r="A1546" t="str">
            <v>001.23.00360</v>
          </cell>
          <cell r="B1546" t="str">
            <v>Fornecimento e substituição de lâmpada fluorescente de 40 w</v>
          </cell>
          <cell r="C1546" t="str">
            <v>UN</v>
          </cell>
          <cell r="D1546">
            <v>3.9973999999999998</v>
          </cell>
        </row>
        <row r="1547">
          <cell r="A1547" t="str">
            <v>001.23.00380</v>
          </cell>
          <cell r="B1547" t="str">
            <v>Fornecimento e substituição de disjuntor monopolar de 15 a</v>
          </cell>
          <cell r="C1547" t="str">
            <v>UN</v>
          </cell>
          <cell r="D1547">
            <v>8.6694999999999993</v>
          </cell>
        </row>
        <row r="1548">
          <cell r="A1548" t="str">
            <v>001.23.00400</v>
          </cell>
          <cell r="B1548" t="str">
            <v>Fornecimento e substituição de disjuntor monopolar de 20 a</v>
          </cell>
          <cell r="C1548" t="str">
            <v>UN</v>
          </cell>
          <cell r="D1548">
            <v>8.6694999999999993</v>
          </cell>
        </row>
        <row r="1549">
          <cell r="A1549" t="str">
            <v>001.23.00420</v>
          </cell>
          <cell r="B1549" t="str">
            <v>Fornecimento e substituição de disjuntor monopolar de 30 a</v>
          </cell>
          <cell r="C1549" t="str">
            <v>UN</v>
          </cell>
          <cell r="D1549">
            <v>8.6694999999999993</v>
          </cell>
        </row>
        <row r="1550">
          <cell r="A1550" t="str">
            <v>001.23.00440</v>
          </cell>
          <cell r="B1550" t="str">
            <v>Fornecimento e substituição de disjuntor monopolar de 40 a</v>
          </cell>
          <cell r="C1550" t="str">
            <v>UN</v>
          </cell>
          <cell r="D1550">
            <v>10.5695</v>
          </cell>
        </row>
        <row r="1551">
          <cell r="A1551" t="str">
            <v>001.23.00460</v>
          </cell>
          <cell r="B1551" t="str">
            <v>Fornecimento e substituição de disjuntor monopolar de 50 a</v>
          </cell>
          <cell r="C1551" t="str">
            <v>UN</v>
          </cell>
          <cell r="D1551">
            <v>10.5695</v>
          </cell>
        </row>
        <row r="1552">
          <cell r="A1552" t="str">
            <v>001.23.00480</v>
          </cell>
          <cell r="B1552" t="str">
            <v>Fornecimento e substituição de disjuntor bipolar de 15 a</v>
          </cell>
          <cell r="C1552" t="str">
            <v>UN</v>
          </cell>
          <cell r="D1552">
            <v>34.889099999999999</v>
          </cell>
        </row>
        <row r="1553">
          <cell r="A1553" t="str">
            <v>001.23.00500</v>
          </cell>
          <cell r="B1553" t="str">
            <v>Fornecimento e substituição de disjuntor bipolar de 20 a</v>
          </cell>
          <cell r="C1553" t="str">
            <v>UN</v>
          </cell>
          <cell r="D1553">
            <v>34.889099999999999</v>
          </cell>
        </row>
        <row r="1554">
          <cell r="A1554" t="str">
            <v>001.23.00520</v>
          </cell>
          <cell r="B1554" t="str">
            <v>Fornecimento e substituição de disjuntor bipolar de 30 a</v>
          </cell>
          <cell r="C1554" t="str">
            <v>UN</v>
          </cell>
          <cell r="D1554">
            <v>34.889099999999999</v>
          </cell>
        </row>
        <row r="1555">
          <cell r="A1555" t="str">
            <v>001.23.00540</v>
          </cell>
          <cell r="B1555" t="str">
            <v>Fornecimento e substituição de disjuntor bipolar de 40 a</v>
          </cell>
          <cell r="C1555" t="str">
            <v>UN</v>
          </cell>
          <cell r="D1555">
            <v>34.889099999999999</v>
          </cell>
        </row>
        <row r="1556">
          <cell r="A1556" t="str">
            <v>001.23.00560</v>
          </cell>
          <cell r="B1556" t="str">
            <v>Fornecimento e substituição de disjuntor bipolar de 50 a</v>
          </cell>
          <cell r="C1556" t="str">
            <v>UN</v>
          </cell>
          <cell r="D1556">
            <v>34.889099999999999</v>
          </cell>
        </row>
        <row r="1557">
          <cell r="A1557" t="str">
            <v>001.23.00580</v>
          </cell>
          <cell r="B1557" t="str">
            <v>Fornecimento e substituição de disjuntor tripolar de 15 a</v>
          </cell>
          <cell r="C1557" t="str">
            <v>UN</v>
          </cell>
          <cell r="D1557">
            <v>36.591299999999997</v>
          </cell>
        </row>
        <row r="1558">
          <cell r="A1558" t="str">
            <v>001.23.00600</v>
          </cell>
          <cell r="B1558" t="str">
            <v>Fornecimento e substituição de disjuntor tripolar de 20 a</v>
          </cell>
          <cell r="C1558" t="str">
            <v>UN</v>
          </cell>
          <cell r="D1558">
            <v>36.591299999999997</v>
          </cell>
        </row>
        <row r="1559">
          <cell r="A1559" t="str">
            <v>001.23.00620</v>
          </cell>
          <cell r="B1559" t="str">
            <v>Fornecimento e substituição de disjuntor tripolar de 30 a</v>
          </cell>
          <cell r="C1559" t="str">
            <v>UN</v>
          </cell>
          <cell r="D1559">
            <v>35.573900000000002</v>
          </cell>
        </row>
        <row r="1560">
          <cell r="A1560" t="str">
            <v>001.23.00640</v>
          </cell>
          <cell r="B1560" t="str">
            <v>Fornecimento e substituição de disjuntor tripolar de 40 a</v>
          </cell>
          <cell r="C1560" t="str">
            <v>UN</v>
          </cell>
          <cell r="D1560">
            <v>36.591299999999997</v>
          </cell>
        </row>
        <row r="1561">
          <cell r="A1561" t="str">
            <v>001.23.00660</v>
          </cell>
          <cell r="B1561" t="str">
            <v>Fornecimento e substituição de disjuntor tripolar de 50 a</v>
          </cell>
          <cell r="C1561" t="str">
            <v>UN</v>
          </cell>
          <cell r="D1561">
            <v>36.591299999999997</v>
          </cell>
        </row>
        <row r="1562">
          <cell r="A1562" t="str">
            <v>001.23.00680</v>
          </cell>
          <cell r="B1562" t="str">
            <v>Fornecimento e substituição de disjuntor tripolar de 70 a</v>
          </cell>
          <cell r="C1562" t="str">
            <v>UN</v>
          </cell>
          <cell r="D1562">
            <v>44.691299999999998</v>
          </cell>
        </row>
        <row r="1563">
          <cell r="A1563" t="str">
            <v>001.23.00700</v>
          </cell>
          <cell r="B1563" t="str">
            <v>Fornecimento e substituição de disjuntor tripolar de 90 a</v>
          </cell>
          <cell r="C1563" t="str">
            <v>UN</v>
          </cell>
          <cell r="D1563">
            <v>44.691299999999998</v>
          </cell>
        </row>
        <row r="1564">
          <cell r="A1564" t="str">
            <v>001.23.00720</v>
          </cell>
          <cell r="B1564" t="str">
            <v>Fornecimento e substituição de disjuntor tripolar de 100 a</v>
          </cell>
          <cell r="C1564" t="str">
            <v>UN</v>
          </cell>
          <cell r="D1564">
            <v>44.691299999999998</v>
          </cell>
        </row>
        <row r="1565">
          <cell r="A1565" t="str">
            <v>001.24</v>
          </cell>
          <cell r="B1565" t="str">
            <v>INSTALAÇÕES HIDRÁULICAS - PRELIMINARES</v>
          </cell>
          <cell r="D1565">
            <v>10772.4722</v>
          </cell>
        </row>
        <row r="1566">
          <cell r="A1566" t="str">
            <v>001.24.00020</v>
          </cell>
          <cell r="B1566" t="str">
            <v>Abertura e enchimento de rasgos na alvenaria para passagem de canalização diâmetro 1/2 à 1 pol</v>
          </cell>
          <cell r="C1566" t="str">
            <v>ML</v>
          </cell>
          <cell r="D1566">
            <v>2.0531000000000001</v>
          </cell>
        </row>
        <row r="1567">
          <cell r="A1567" t="str">
            <v>001.24.00040</v>
          </cell>
          <cell r="B1567" t="str">
            <v>Abertura e enchimento de rasgos na alvenaria para passagem de canalização diâmetro 1 1/4 à 2 pol</v>
          </cell>
          <cell r="C1567" t="str">
            <v>ML</v>
          </cell>
          <cell r="D1567">
            <v>2.7353999999999998</v>
          </cell>
        </row>
        <row r="1568">
          <cell r="A1568" t="str">
            <v>001.24.00060</v>
          </cell>
          <cell r="B1568" t="str">
            <v>Abertura e enchimento de rasgos na alvenaria para passagem de canalização diâmetro 2.5 à 4 pol</v>
          </cell>
          <cell r="C1568" t="str">
            <v>ML</v>
          </cell>
          <cell r="D1568">
            <v>3.8428</v>
          </cell>
        </row>
        <row r="1569">
          <cell r="A1569" t="str">
            <v>001.24.00080</v>
          </cell>
          <cell r="B1569" t="str">
            <v>Abertura e enchimento de rasgos no concreto para passagem de canalização diâmetro de 1/2 à 1 pol</v>
          </cell>
          <cell r="C1569" t="str">
            <v>ML</v>
          </cell>
          <cell r="D1569">
            <v>4.4991000000000003</v>
          </cell>
        </row>
        <row r="1570">
          <cell r="A1570" t="str">
            <v>001.24.00100</v>
          </cell>
          <cell r="B1570" t="str">
            <v>Fornecimento e instalação de entrada padrão de água através de cavalete completo em tubo de fºgº, padrão sanemat - 3/4""""""""""""""""""""""""""""""""</v>
          </cell>
          <cell r="C1570" t="str">
            <v>UN</v>
          </cell>
          <cell r="D1570">
            <v>34.4739</v>
          </cell>
        </row>
        <row r="1571">
          <cell r="A1571" t="str">
            <v>001.24.00120</v>
          </cell>
          <cell r="B1571" t="str">
            <v>Fornecimento e colocação de caixa de água de pvc, incl tampa de 1000 litros</v>
          </cell>
          <cell r="C1571" t="str">
            <v>UN</v>
          </cell>
          <cell r="D1571">
            <v>238.45779999999999</v>
          </cell>
        </row>
        <row r="1572">
          <cell r="A1572" t="str">
            <v>001.24.00140</v>
          </cell>
          <cell r="B1572" t="str">
            <v>Fornecimento e colocação de caixa de água de pvc, incl tampa de 500 litros</v>
          </cell>
          <cell r="C1572" t="str">
            <v>UN</v>
          </cell>
          <cell r="D1572">
            <v>141.7209</v>
          </cell>
        </row>
        <row r="1573">
          <cell r="A1573" t="str">
            <v>001.24.00160</v>
          </cell>
          <cell r="B1573" t="str">
            <v>Fornecimento e colocação de caixa de água de pvc, incl tampa de 310 litros</v>
          </cell>
          <cell r="C1573" t="str">
            <v>UN</v>
          </cell>
          <cell r="D1573">
            <v>138.6687</v>
          </cell>
        </row>
        <row r="1574">
          <cell r="A1574" t="str">
            <v>001.24.00180</v>
          </cell>
          <cell r="B1574" t="str">
            <v>Fornecimento e colocação de caixa de água de pvc, incl tampa de 100 litros</v>
          </cell>
          <cell r="C1574" t="str">
            <v>UN</v>
          </cell>
          <cell r="D1574">
            <v>136.63390000000001</v>
          </cell>
        </row>
        <row r="1575">
          <cell r="A1575" t="str">
            <v>001.24.00200</v>
          </cell>
          <cell r="B1575" t="str">
            <v>Fornecimento e  instalação de caixa de água metálica tipo taça com altura total de 6.00 m inclusive pintura (interna e externa)  base de fixação e instalação, de 5.000 litros</v>
          </cell>
          <cell r="C1575" t="str">
            <v>UN</v>
          </cell>
          <cell r="D1575">
            <v>9800</v>
          </cell>
        </row>
        <row r="1576">
          <cell r="A1576" t="str">
            <v>001.24.00220</v>
          </cell>
          <cell r="B1576" t="str">
            <v>Fornecimento e instalação de bóia interna tipo (são paulo) p/ caixa de água  amarelo bruto n.1350 marca deca 2 pol</v>
          </cell>
          <cell r="C1576" t="str">
            <v>UN</v>
          </cell>
          <cell r="D1576">
            <v>62.944299999999998</v>
          </cell>
        </row>
        <row r="1577">
          <cell r="A1577" t="str">
            <v>001.24.00240</v>
          </cell>
          <cell r="B1577" t="str">
            <v>Fornecimento e instalação de bóia interna tipo (são paulo) p/ caixa de água  amarelo bruto n.1350 marca deca 1 1/2 pol</v>
          </cell>
          <cell r="C1577" t="str">
            <v>UN</v>
          </cell>
          <cell r="D1577">
            <v>52.943399999999997</v>
          </cell>
        </row>
        <row r="1578">
          <cell r="A1578" t="str">
            <v>001.24.00260</v>
          </cell>
          <cell r="B1578" t="str">
            <v>Fornecimento e instalação de bóia interna tipo (são paulo) p/ caixa de água  amarelo bruto n.1350 marca deca 1 1/4 pol</v>
          </cell>
          <cell r="C1578" t="str">
            <v>UN</v>
          </cell>
          <cell r="D1578">
            <v>42.079500000000003</v>
          </cell>
        </row>
        <row r="1579">
          <cell r="A1579" t="str">
            <v>001.24.00280</v>
          </cell>
          <cell r="B1579" t="str">
            <v>Fornecimento e instalação de bóia interna tipo (são paulo) p/ caixa de água  amarelo bruto n.1350 marca deca 1 pol</v>
          </cell>
          <cell r="C1579" t="str">
            <v>UN</v>
          </cell>
          <cell r="D1579">
            <v>30.827100000000002</v>
          </cell>
        </row>
        <row r="1580">
          <cell r="A1580" t="str">
            <v>001.24.00300</v>
          </cell>
          <cell r="B1580" t="str">
            <v>Fornecimento e instalação de bóia interna tipo (são paulo) p/ caixa de água  amarelo bruto n.1350 marca deca 3/4 pol</v>
          </cell>
          <cell r="C1580" t="str">
            <v>UN</v>
          </cell>
          <cell r="D1580">
            <v>24.886299999999999</v>
          </cell>
        </row>
        <row r="1581">
          <cell r="A1581" t="str">
            <v>001.24.00320</v>
          </cell>
          <cell r="B1581" t="str">
            <v>Fornecimento e instalação de bóia interna tipo (são paulo) p/ caixa de água  amarelo bruto n.1350 marca deca 1/2 pol</v>
          </cell>
          <cell r="C1581" t="str">
            <v>UN</v>
          </cell>
          <cell r="D1581">
            <v>22.866299999999999</v>
          </cell>
        </row>
        <row r="1582">
          <cell r="A1582" t="str">
            <v>001.24.00340</v>
          </cell>
          <cell r="B1582" t="str">
            <v>Fornecimento e instalação de torneira bóia p/ caixa de água em pvc marca cipla 1 pol</v>
          </cell>
          <cell r="C1582" t="str">
            <v>UN</v>
          </cell>
          <cell r="D1582">
            <v>11.4071</v>
          </cell>
        </row>
        <row r="1583">
          <cell r="A1583" t="str">
            <v>001.24.00360</v>
          </cell>
          <cell r="B1583" t="str">
            <v>Fornecimento e instalação de torneira bóia p/ caixa de água em pvc marca cipla 3/4 pol</v>
          </cell>
          <cell r="C1583" t="str">
            <v>UN</v>
          </cell>
          <cell r="D1583">
            <v>10.7163</v>
          </cell>
        </row>
        <row r="1584">
          <cell r="A1584" t="str">
            <v>001.24.00380</v>
          </cell>
          <cell r="B1584" t="str">
            <v>Fornecimento e instalação de torneira bóia p/ caixa de água em pvc marca cipla 1/2 pol</v>
          </cell>
          <cell r="C1584" t="str">
            <v>UN</v>
          </cell>
          <cell r="D1584">
            <v>10.7163</v>
          </cell>
        </row>
        <row r="1585">
          <cell r="A1585" t="str">
            <v>001.25</v>
          </cell>
          <cell r="B1585" t="str">
            <v>INSTALAÇÕES HIDRÁULICAS - PVC SOLDÁVEL/ROSCÁVEL MARROM</v>
          </cell>
          <cell r="D1585">
            <v>2223.9286999999999</v>
          </cell>
        </row>
        <row r="1586">
          <cell r="A1586" t="str">
            <v>001.25.00020</v>
          </cell>
          <cell r="B1586" t="str">
            <v>Tubo de pvc rígido soldável marrom em barra de 6 m diâmetro 110mm (4) pol</v>
          </cell>
          <cell r="C1586" t="str">
            <v>M</v>
          </cell>
          <cell r="D1586">
            <v>28.8324</v>
          </cell>
        </row>
        <row r="1587">
          <cell r="A1587" t="str">
            <v>001.25.00040</v>
          </cell>
          <cell r="B1587" t="str">
            <v>Tubo de pvc rígido soldável marrom em barra de 6 m diâmetro 85mm (3) pol</v>
          </cell>
          <cell r="C1587" t="str">
            <v>M</v>
          </cell>
          <cell r="D1587">
            <v>24.287400000000002</v>
          </cell>
        </row>
        <row r="1588">
          <cell r="A1588" t="str">
            <v>001.25.00060</v>
          </cell>
          <cell r="B1588" t="str">
            <v>Tubo de pvc rígido soldável marrom em barra de 6 m diâmetro 75mm (2.5) pol</v>
          </cell>
          <cell r="C1588" t="str">
            <v>M</v>
          </cell>
          <cell r="D1588">
            <v>12.844099999999999</v>
          </cell>
        </row>
        <row r="1589">
          <cell r="A1589" t="str">
            <v>001.25.00080</v>
          </cell>
          <cell r="B1589" t="str">
            <v>Tubo de pvc rígido soldável marrom em barra de 6 m diâmetro 60mm (2) pl</v>
          </cell>
          <cell r="C1589" t="str">
            <v>M</v>
          </cell>
          <cell r="D1589">
            <v>8.5120000000000005</v>
          </cell>
        </row>
        <row r="1590">
          <cell r="A1590" t="str">
            <v>001.25.00100</v>
          </cell>
          <cell r="B1590" t="str">
            <v>Tubo de pvc rígido soldável marrom em barra de 6 m diâmetro 50mm (1.5) pol</v>
          </cell>
          <cell r="C1590" t="str">
            <v>M</v>
          </cell>
          <cell r="D1590">
            <v>5.1649000000000003</v>
          </cell>
        </row>
        <row r="1591">
          <cell r="A1591" t="str">
            <v>001.25.00120</v>
          </cell>
          <cell r="B1591" t="str">
            <v>Tubo de pvc rígido soldável marrom em barra de 6 m diâmetro 40mm (1.1/4) pol</v>
          </cell>
          <cell r="C1591" t="str">
            <v>M</v>
          </cell>
          <cell r="D1591">
            <v>6.1384999999999996</v>
          </cell>
        </row>
        <row r="1592">
          <cell r="A1592" t="str">
            <v>001.25.00140</v>
          </cell>
          <cell r="B1592" t="str">
            <v>Tubo de pvc rígido soldável marrom em barra de 6 m diâmetro 32mm (1) pol</v>
          </cell>
          <cell r="C1592" t="str">
            <v>M</v>
          </cell>
          <cell r="D1592">
            <v>4.7554999999999996</v>
          </cell>
        </row>
        <row r="1593">
          <cell r="A1593" t="str">
            <v>001.25.00160</v>
          </cell>
          <cell r="B1593" t="str">
            <v>Tubo de pvc rígido sodável marrom em barra de 6 m diâmetro 25mm (3/4) pol</v>
          </cell>
          <cell r="C1593" t="str">
            <v>M</v>
          </cell>
          <cell r="D1593">
            <v>1.7457</v>
          </cell>
        </row>
        <row r="1594">
          <cell r="A1594" t="str">
            <v>001.25.00180</v>
          </cell>
          <cell r="B1594" t="str">
            <v>Tubo de pvc rígido soldável marrom em barra de 6 m diâmetro 20mm (1/2) pol</v>
          </cell>
          <cell r="C1594" t="str">
            <v>M</v>
          </cell>
          <cell r="D1594">
            <v>1.7238</v>
          </cell>
        </row>
        <row r="1595">
          <cell r="A1595" t="str">
            <v>001.25.00200</v>
          </cell>
          <cell r="B1595" t="str">
            <v>Curva de 90º de pvc rígido para tubo soldável 110mm ( 4 pol )</v>
          </cell>
          <cell r="C1595" t="str">
            <v>UN</v>
          </cell>
          <cell r="D1595">
            <v>31.7151</v>
          </cell>
        </row>
        <row r="1596">
          <cell r="A1596" t="str">
            <v>001.25.00220</v>
          </cell>
          <cell r="B1596" t="str">
            <v>Curva de 90º de pvc rígido para tubo soldável 85mm ( 3 pol )</v>
          </cell>
          <cell r="C1596" t="str">
            <v>UN</v>
          </cell>
          <cell r="D1596">
            <v>15.64</v>
          </cell>
        </row>
        <row r="1597">
          <cell r="A1597" t="str">
            <v>001.25.00240</v>
          </cell>
          <cell r="B1597" t="str">
            <v>Curva de 90º de pvc rígido para tubo soldável 75mm (21/2 pol)</v>
          </cell>
          <cell r="C1597" t="str">
            <v>UN</v>
          </cell>
          <cell r="D1597">
            <v>16.07</v>
          </cell>
        </row>
        <row r="1598">
          <cell r="A1598" t="str">
            <v>001.25.00260</v>
          </cell>
          <cell r="B1598" t="str">
            <v>Curva de 90º de pvc rígido para tubo soldável 60mm (2 pol)</v>
          </cell>
          <cell r="C1598" t="str">
            <v>UN</v>
          </cell>
          <cell r="D1598">
            <v>13.555</v>
          </cell>
        </row>
        <row r="1599">
          <cell r="A1599" t="str">
            <v>001.25.00280</v>
          </cell>
          <cell r="B1599" t="str">
            <v>Curva de 90º de pvc rígido para tubo soldável 50mm (1 1/2 pol)</v>
          </cell>
          <cell r="C1599" t="str">
            <v>UN</v>
          </cell>
          <cell r="D1599">
            <v>6.5149999999999997</v>
          </cell>
        </row>
        <row r="1600">
          <cell r="A1600" t="str">
            <v>001.25.00300</v>
          </cell>
          <cell r="B1600" t="str">
            <v>Curva de 90º de pvc rígido para tubo soldável 40mm (1 1/4 pol)</v>
          </cell>
          <cell r="C1600" t="str">
            <v>UN</v>
          </cell>
          <cell r="D1600">
            <v>5.5049999999999999</v>
          </cell>
        </row>
        <row r="1601">
          <cell r="A1601" t="str">
            <v>001.25.00320</v>
          </cell>
          <cell r="B1601" t="str">
            <v>Curva de 90º de pvc rígido para tubo soldável 32mm (1 pol)</v>
          </cell>
          <cell r="C1601" t="str">
            <v>UN</v>
          </cell>
          <cell r="D1601">
            <v>5.3400999999999996</v>
          </cell>
        </row>
        <row r="1602">
          <cell r="A1602" t="str">
            <v>001.25.00340</v>
          </cell>
          <cell r="B1602" t="str">
            <v>Curva de 90º de pvc rígido para tubo soldável 25mm (3/4 pol)</v>
          </cell>
          <cell r="C1602" t="str">
            <v>UN</v>
          </cell>
          <cell r="D1602">
            <v>3.4701</v>
          </cell>
        </row>
        <row r="1603">
          <cell r="A1603" t="str">
            <v>001.25.00360</v>
          </cell>
          <cell r="B1603" t="str">
            <v>Curva de 90º de pvc rígido para tubo soldável 20mm (1/2 pol)</v>
          </cell>
          <cell r="C1603" t="str">
            <v>UN</v>
          </cell>
          <cell r="D1603">
            <v>2.6301000000000001</v>
          </cell>
        </row>
        <row r="1604">
          <cell r="A1604" t="str">
            <v>001.25.00380</v>
          </cell>
          <cell r="B1604" t="str">
            <v>Curva de 45º de pvc rígido para tubo soldável 110mm ( 4 pol )</v>
          </cell>
          <cell r="C1604" t="str">
            <v>UN</v>
          </cell>
          <cell r="D1604">
            <v>27.245100000000001</v>
          </cell>
        </row>
        <row r="1605">
          <cell r="A1605" t="str">
            <v>001.25.00400</v>
          </cell>
          <cell r="B1605" t="str">
            <v>Curva de 45º de pvc rígido para tubo soldável 85mm ( 3 pol )</v>
          </cell>
          <cell r="C1605" t="str">
            <v>UN</v>
          </cell>
          <cell r="D1605">
            <v>12.29</v>
          </cell>
        </row>
        <row r="1606">
          <cell r="A1606" t="str">
            <v>001.25.00420</v>
          </cell>
          <cell r="B1606" t="str">
            <v>Curva de 45º de pvc rígido para tubo soldável 75mm ( 2 1/2 pol )</v>
          </cell>
          <cell r="C1606" t="str">
            <v>UN</v>
          </cell>
          <cell r="D1606">
            <v>8.69</v>
          </cell>
        </row>
        <row r="1607">
          <cell r="A1607" t="str">
            <v>001.25.00440</v>
          </cell>
          <cell r="B1607" t="str">
            <v>Curva de 45º de pvc rígido para tubo soldável 60mm ( 2  pol )</v>
          </cell>
          <cell r="C1607" t="str">
            <v>UN</v>
          </cell>
          <cell r="D1607">
            <v>5.1150000000000002</v>
          </cell>
        </row>
        <row r="1608">
          <cell r="A1608" t="str">
            <v>001.25.00460</v>
          </cell>
          <cell r="B1608" t="str">
            <v>Curva de 45º de pvc rígido para tubo soldável 50mm ( 1 1/2  pol )</v>
          </cell>
          <cell r="C1608" t="str">
            <v>UN</v>
          </cell>
          <cell r="D1608">
            <v>3.5049999999999999</v>
          </cell>
        </row>
        <row r="1609">
          <cell r="A1609" t="str">
            <v>001.25.00480</v>
          </cell>
          <cell r="B1609" t="str">
            <v>Curva de 45º de pvc rígido para tubo soldável 50mm ( 1 1/4  pol )</v>
          </cell>
          <cell r="C1609" t="str">
            <v>UN</v>
          </cell>
          <cell r="D1609">
            <v>2.2850000000000001</v>
          </cell>
        </row>
        <row r="1610">
          <cell r="A1610" t="str">
            <v>001.25.00500</v>
          </cell>
          <cell r="B1610" t="str">
            <v>Curva de 45º de pvc rígido para tubo soldável 32mm ( 1  pol )</v>
          </cell>
          <cell r="C1610" t="str">
            <v>UN</v>
          </cell>
          <cell r="D1610">
            <v>1.3601000000000001</v>
          </cell>
        </row>
        <row r="1611">
          <cell r="A1611" t="str">
            <v>001.25.00520</v>
          </cell>
          <cell r="B1611" t="str">
            <v>Curva de 45º de pvc rígido para tubo soldável 25mm ( 3/4  pol )</v>
          </cell>
          <cell r="C1611" t="str">
            <v>UN</v>
          </cell>
          <cell r="D1611">
            <v>1.0901000000000001</v>
          </cell>
        </row>
        <row r="1612">
          <cell r="A1612" t="str">
            <v>001.25.00540</v>
          </cell>
          <cell r="B1612" t="str">
            <v>Curva de 45º de pvc rígido para tubo soldável 20mm ( 1/2  pol )</v>
          </cell>
          <cell r="C1612" t="str">
            <v>UN</v>
          </cell>
          <cell r="D1612">
            <v>1.2451000000000001</v>
          </cell>
        </row>
        <row r="1613">
          <cell r="A1613" t="str">
            <v>001.25.00560</v>
          </cell>
          <cell r="B1613" t="str">
            <v>Luva de pvc rígido para tubo soldável 110mm ( 4 pol )</v>
          </cell>
          <cell r="C1613" t="str">
            <v>UN</v>
          </cell>
          <cell r="D1613">
            <v>24.205100000000002</v>
          </cell>
        </row>
        <row r="1614">
          <cell r="A1614" t="str">
            <v>001.25.00580</v>
          </cell>
          <cell r="B1614" t="str">
            <v>Luva de pvc rígido para tubo soldável 85mm ( 3 pol )</v>
          </cell>
          <cell r="C1614" t="str">
            <v>UN</v>
          </cell>
          <cell r="D1614">
            <v>20.09</v>
          </cell>
        </row>
        <row r="1615">
          <cell r="A1615" t="str">
            <v>001.25.00600</v>
          </cell>
          <cell r="B1615" t="str">
            <v>Luva de pvc rígido para tubo soldável 75mm ( 2 1/2 pol )</v>
          </cell>
          <cell r="C1615" t="str">
            <v>UN</v>
          </cell>
          <cell r="D1615">
            <v>13.49</v>
          </cell>
        </row>
        <row r="1616">
          <cell r="A1616" t="str">
            <v>001.25.00620</v>
          </cell>
          <cell r="B1616" t="str">
            <v>Luva de pvc rígido para tubo soldável 60mm ( 2 pol )</v>
          </cell>
          <cell r="C1616" t="str">
            <v>UN</v>
          </cell>
          <cell r="D1616">
            <v>1.6950000000000001</v>
          </cell>
        </row>
        <row r="1617">
          <cell r="A1617" t="str">
            <v>001.25.00640</v>
          </cell>
          <cell r="B1617" t="str">
            <v>Luva de pvc rígido para tubo soldável 50mm ( 1 1/2 pol )</v>
          </cell>
          <cell r="C1617" t="str">
            <v>UN</v>
          </cell>
          <cell r="D1617">
            <v>2.9350000000000001</v>
          </cell>
        </row>
        <row r="1618">
          <cell r="A1618" t="str">
            <v>001.25.00660</v>
          </cell>
          <cell r="B1618" t="str">
            <v>Luva de pvc rígido para tubo soldável 40mm ( 1 1/4pol )</v>
          </cell>
          <cell r="C1618" t="str">
            <v>UN</v>
          </cell>
          <cell r="D1618">
            <v>2.585</v>
          </cell>
        </row>
        <row r="1619">
          <cell r="A1619" t="str">
            <v>001.25.00680</v>
          </cell>
          <cell r="B1619" t="str">
            <v>Luva de pvc rígido para tubo soldável 32mm ( 1 pol )</v>
          </cell>
          <cell r="C1619" t="str">
            <v>UN</v>
          </cell>
          <cell r="D1619">
            <v>1.4100999999999999</v>
          </cell>
        </row>
        <row r="1620">
          <cell r="A1620" t="str">
            <v>001.25.00700</v>
          </cell>
          <cell r="B1620" t="str">
            <v>Luva de pvc rígido para tubo soldável 25mm ( 3/4 pol )</v>
          </cell>
          <cell r="C1620" t="str">
            <v>UN</v>
          </cell>
          <cell r="D1620">
            <v>1.0501</v>
          </cell>
        </row>
        <row r="1621">
          <cell r="A1621" t="str">
            <v>001.25.00720</v>
          </cell>
          <cell r="B1621" t="str">
            <v>Luva de pvc rígido para tubo soldável 20mm ( 1/2 pol )</v>
          </cell>
          <cell r="C1621" t="str">
            <v>UN</v>
          </cell>
          <cell r="D1621">
            <v>1.0401</v>
          </cell>
        </row>
        <row r="1622">
          <cell r="A1622" t="str">
            <v>001.25.00740</v>
          </cell>
          <cell r="B1622" t="str">
            <v>Cotovelo de pvc rígido para tubo soldável 110 mm (4 pol)</v>
          </cell>
          <cell r="C1622" t="str">
            <v>UN</v>
          </cell>
          <cell r="D1622">
            <v>89.765100000000004</v>
          </cell>
        </row>
        <row r="1623">
          <cell r="A1623" t="str">
            <v>001.25.00760</v>
          </cell>
          <cell r="B1623" t="str">
            <v>Cotovelo de pvc rígido para tubo soldável 85 mm (3 pol)</v>
          </cell>
          <cell r="C1623" t="str">
            <v>UN</v>
          </cell>
          <cell r="D1623">
            <v>40.549999999999997</v>
          </cell>
        </row>
        <row r="1624">
          <cell r="A1624" t="str">
            <v>001.25.00780</v>
          </cell>
          <cell r="B1624" t="str">
            <v>Cotovelo de pvc rígido para tubo soldável 75 mm (2 1/2 pol)</v>
          </cell>
          <cell r="C1624" t="str">
            <v>UN</v>
          </cell>
          <cell r="D1624">
            <v>32.409999999999997</v>
          </cell>
        </row>
        <row r="1625">
          <cell r="A1625" t="str">
            <v>001.25.00800</v>
          </cell>
          <cell r="B1625" t="str">
            <v>Cotovelo de pvc rígido para tubo soldável 60 mm (2 pol)</v>
          </cell>
          <cell r="C1625" t="str">
            <v>UN</v>
          </cell>
          <cell r="D1625">
            <v>8.4250000000000007</v>
          </cell>
        </row>
        <row r="1626">
          <cell r="A1626" t="str">
            <v>001.25.00820</v>
          </cell>
          <cell r="B1626" t="str">
            <v>Cotovelo de pvc rígido para tubo soldável 50 mm ( 1 1/2 pol)</v>
          </cell>
          <cell r="C1626" t="str">
            <v>UN</v>
          </cell>
          <cell r="D1626">
            <v>3.5449999999999999</v>
          </cell>
        </row>
        <row r="1627">
          <cell r="A1627" t="str">
            <v>001.25.00840</v>
          </cell>
          <cell r="B1627" t="str">
            <v>Cotovelo de pvc rígido para tubo soldável 40 mm ( 1 1/4 pol)</v>
          </cell>
          <cell r="C1627" t="str">
            <v>UN</v>
          </cell>
          <cell r="D1627">
            <v>3.2650000000000001</v>
          </cell>
        </row>
        <row r="1628">
          <cell r="A1628" t="str">
            <v>001.25.00860</v>
          </cell>
          <cell r="B1628" t="str">
            <v>Cotovelo de pvc rígido para tubo soldável 32 mm ( 1 pol)</v>
          </cell>
          <cell r="C1628" t="str">
            <v>UN</v>
          </cell>
          <cell r="D1628">
            <v>1.5801000000000001</v>
          </cell>
        </row>
        <row r="1629">
          <cell r="A1629" t="str">
            <v>001.25.00880</v>
          </cell>
          <cell r="B1629" t="str">
            <v>Cotovelo de pvc rígido para tubo soldável 25 mm ( 3/4 pol)</v>
          </cell>
          <cell r="C1629" t="str">
            <v>UN</v>
          </cell>
          <cell r="D1629">
            <v>1.0501</v>
          </cell>
        </row>
        <row r="1630">
          <cell r="A1630" t="str">
            <v>001.25.00900</v>
          </cell>
          <cell r="B1630" t="str">
            <v>Cotovelo de pvc rígido para tubo soldável 20 mm ( 1/2 pol)</v>
          </cell>
          <cell r="C1630" t="str">
            <v>UN</v>
          </cell>
          <cell r="D1630">
            <v>0.98009999999999997</v>
          </cell>
        </row>
        <row r="1631">
          <cell r="A1631" t="str">
            <v>001.25.00920</v>
          </cell>
          <cell r="B1631" t="str">
            <v>Cotovelo 90º com redução de pvc rígido para tubo soldável 40 x 32mm ( 1.1/4 x 1 pol )</v>
          </cell>
          <cell r="C1631" t="str">
            <v>UN</v>
          </cell>
          <cell r="D1631">
            <v>2.335</v>
          </cell>
        </row>
        <row r="1632">
          <cell r="A1632" t="str">
            <v>001.25.00940</v>
          </cell>
          <cell r="B1632" t="str">
            <v>Cotovelo 90º com redução de pvc rígido para tubo soldável 32 x 25mm ( 1 x 3/4 pol )</v>
          </cell>
          <cell r="C1632" t="str">
            <v>UN</v>
          </cell>
          <cell r="D1632">
            <v>1.9601</v>
          </cell>
        </row>
        <row r="1633">
          <cell r="A1633" t="str">
            <v>001.25.00960</v>
          </cell>
          <cell r="B1633" t="str">
            <v>Cotovelo 90º com redução de pvc rígido para tubo soldável 25 x 20mm ( 3/4 x 1/2 pol )</v>
          </cell>
          <cell r="C1633" t="str">
            <v>UN</v>
          </cell>
          <cell r="D1633">
            <v>1.7401</v>
          </cell>
        </row>
        <row r="1634">
          <cell r="A1634" t="str">
            <v>001.25.00980</v>
          </cell>
          <cell r="B1634" t="str">
            <v>Cotovelo 45º de pvc rígido para tubo soldável 50mm ( 1.1/2 pol ).</v>
          </cell>
          <cell r="C1634" t="str">
            <v>UN</v>
          </cell>
          <cell r="D1634">
            <v>4.2549999999999999</v>
          </cell>
        </row>
        <row r="1635">
          <cell r="A1635" t="str">
            <v>001.25.01000</v>
          </cell>
          <cell r="B1635" t="str">
            <v>Cotovelo 45º de pvc rígido para tubo soldável 40 mm (1 1/4 pol)</v>
          </cell>
          <cell r="C1635" t="str">
            <v>UN</v>
          </cell>
          <cell r="D1635">
            <v>3.9849999999999999</v>
          </cell>
        </row>
        <row r="1636">
          <cell r="A1636" t="str">
            <v>001.25.01020</v>
          </cell>
          <cell r="B1636" t="str">
            <v>Cotovelo 45º de pvc rígido para tubo soldável 32 mm ( 1 pol)</v>
          </cell>
          <cell r="C1636" t="str">
            <v>UN</v>
          </cell>
          <cell r="D1636">
            <v>2.3401000000000001</v>
          </cell>
        </row>
        <row r="1637">
          <cell r="A1637" t="str">
            <v>001.25.01040</v>
          </cell>
          <cell r="B1637" t="str">
            <v>Cotovelo 45º de pvc rígido para tubo soldável 25 mm ( 3/4 pol)</v>
          </cell>
          <cell r="C1637" t="str">
            <v>UN</v>
          </cell>
          <cell r="D1637">
            <v>1.3801000000000001</v>
          </cell>
        </row>
        <row r="1638">
          <cell r="A1638" t="str">
            <v>001.25.01060</v>
          </cell>
          <cell r="B1638" t="str">
            <v>Cotovelo 45º de pvc rígido para tubo soldável 20 mm ( 1/2 pol)</v>
          </cell>
          <cell r="C1638" t="str">
            <v>UN</v>
          </cell>
          <cell r="D1638">
            <v>1.0801000000000001</v>
          </cell>
        </row>
        <row r="1639">
          <cell r="A1639" t="str">
            <v>001.25.01080</v>
          </cell>
          <cell r="B1639" t="str">
            <v>Tee 90º de pvc rígido para tubo soldável 110mm ( 4 pol )</v>
          </cell>
          <cell r="C1639" t="str">
            <v>UN</v>
          </cell>
          <cell r="D1639">
            <v>68.262600000000006</v>
          </cell>
        </row>
        <row r="1640">
          <cell r="A1640" t="str">
            <v>001.25.01100</v>
          </cell>
          <cell r="B1640" t="str">
            <v>Tee 90º de pvc rígido para tubo soldável 85mm ( 3 pol )</v>
          </cell>
          <cell r="C1640" t="str">
            <v>UN</v>
          </cell>
          <cell r="D1640">
            <v>34.040100000000002</v>
          </cell>
        </row>
        <row r="1641">
          <cell r="A1641" t="str">
            <v>001.25.01120</v>
          </cell>
          <cell r="B1641" t="str">
            <v>Tee 90º de pvc rígido para tubo soldável 75mm ( 2 1/2 pol )</v>
          </cell>
          <cell r="C1641" t="str">
            <v>UN</v>
          </cell>
          <cell r="D1641">
            <v>30.5001</v>
          </cell>
        </row>
        <row r="1642">
          <cell r="A1642" t="str">
            <v>001.25.01140</v>
          </cell>
          <cell r="B1642" t="str">
            <v>Tee 90º de pvc rígido para tubo soldável 60mm ( 2 pol )</v>
          </cell>
          <cell r="C1642" t="str">
            <v>UN</v>
          </cell>
          <cell r="D1642">
            <v>11.0176</v>
          </cell>
        </row>
        <row r="1643">
          <cell r="A1643" t="str">
            <v>001.25.01160</v>
          </cell>
          <cell r="B1643" t="str">
            <v>Tee 90º de pvc rígido para tubo soldável 50mm ( 11/2 pol )</v>
          </cell>
          <cell r="C1643" t="str">
            <v>UN</v>
          </cell>
          <cell r="D1643">
            <v>5.4775999999999998</v>
          </cell>
        </row>
        <row r="1644">
          <cell r="A1644" t="str">
            <v>001.25.01180</v>
          </cell>
          <cell r="B1644" t="str">
            <v>Tee 90º de pvc rígido para tubo soldável 40mm ( 11/4 pol )</v>
          </cell>
          <cell r="C1644" t="str">
            <v>UN</v>
          </cell>
          <cell r="D1644">
            <v>5.4276</v>
          </cell>
        </row>
        <row r="1645">
          <cell r="A1645" t="str">
            <v>001.25.01200</v>
          </cell>
          <cell r="B1645" t="str">
            <v>Tee 90º de pvc rígido para tubo soldável 32mm ( 1 pol )</v>
          </cell>
          <cell r="C1645" t="str">
            <v>UN</v>
          </cell>
          <cell r="D1645">
            <v>2.665</v>
          </cell>
        </row>
        <row r="1646">
          <cell r="A1646" t="str">
            <v>001.25.01220</v>
          </cell>
          <cell r="B1646" t="str">
            <v>Tee 90º de pvc rígido para tubo soldável 25mm ( 3/4 pol )</v>
          </cell>
          <cell r="C1646" t="str">
            <v>UN</v>
          </cell>
          <cell r="D1646">
            <v>1.425</v>
          </cell>
        </row>
        <row r="1647">
          <cell r="A1647" t="str">
            <v>001.25.01240</v>
          </cell>
          <cell r="B1647" t="str">
            <v>Tee 90º de pvc rígido para tubo soldável 20mm ( 1/2 pol )</v>
          </cell>
          <cell r="C1647" t="str">
            <v>UN</v>
          </cell>
          <cell r="D1647">
            <v>1.0901000000000001</v>
          </cell>
        </row>
        <row r="1648">
          <cell r="A1648" t="str">
            <v>001.25.01260</v>
          </cell>
          <cell r="B1648" t="str">
            <v>Tee de redução de pvc rígido part tubo soldável 110 x 85mm ( 4 x 3 pol )</v>
          </cell>
          <cell r="C1648" t="str">
            <v>UN</v>
          </cell>
          <cell r="D1648">
            <v>51.4026</v>
          </cell>
        </row>
        <row r="1649">
          <cell r="A1649" t="str">
            <v>001.25.01280</v>
          </cell>
          <cell r="B1649" t="str">
            <v>Tee de redução de pvc rígido para tubo soldável 110 x 75mm ( 4 x 2.1/2 pol )</v>
          </cell>
          <cell r="C1649" t="str">
            <v>UN</v>
          </cell>
          <cell r="D1649">
            <v>20.9726</v>
          </cell>
        </row>
        <row r="1650">
          <cell r="A1650" t="str">
            <v>001.25.01300</v>
          </cell>
          <cell r="B1650" t="str">
            <v>Tee de redução de pvc rígido para tubo soldável 110 x 60mm ( 4 x 2 pol )</v>
          </cell>
          <cell r="C1650" t="str">
            <v>UN</v>
          </cell>
          <cell r="D1650">
            <v>51.4026</v>
          </cell>
        </row>
        <row r="1651">
          <cell r="A1651" t="str">
            <v>001.25.01320</v>
          </cell>
          <cell r="B1651" t="str">
            <v>Tee de redução de pvc rígido para tubo soldável 85 x 75mm ( 3 x 2.1/2 pol )</v>
          </cell>
          <cell r="C1651" t="str">
            <v>UN</v>
          </cell>
          <cell r="D1651">
            <v>29.0701</v>
          </cell>
        </row>
        <row r="1652">
          <cell r="A1652" t="str">
            <v>001.25.01340</v>
          </cell>
          <cell r="B1652" t="str">
            <v>Tee de redução de pvc rígido para tubo soldável 85 x 60mm ( 3 x 2 pol )</v>
          </cell>
          <cell r="C1652" t="str">
            <v>UN</v>
          </cell>
          <cell r="D1652">
            <v>29.0701</v>
          </cell>
        </row>
        <row r="1653">
          <cell r="A1653" t="str">
            <v>001.25.01360</v>
          </cell>
          <cell r="B1653" t="str">
            <v>Tee de redução de pvc rígido para tubo soldável 75 x 60mm ( 2.1/2 x 2 pol )</v>
          </cell>
          <cell r="C1653" t="str">
            <v>UN</v>
          </cell>
          <cell r="D1653">
            <v>22.560099999999998</v>
          </cell>
        </row>
        <row r="1654">
          <cell r="A1654" t="str">
            <v>001.25.01380</v>
          </cell>
          <cell r="B1654" t="str">
            <v>Tee de redução de pvc rígido para tubo soldável 75 x 50mm ( 2.1/2 x 1.1/2 pol )</v>
          </cell>
          <cell r="C1654" t="str">
            <v>UN</v>
          </cell>
          <cell r="D1654">
            <v>25.740100000000002</v>
          </cell>
        </row>
        <row r="1655">
          <cell r="A1655" t="str">
            <v>001.25.01400</v>
          </cell>
          <cell r="B1655" t="str">
            <v>Tee de redução de pvc rígido para tubo soldável 50 x 40mm ( 1.1/2 x 1.1/4 pol )</v>
          </cell>
          <cell r="C1655" t="str">
            <v>UN</v>
          </cell>
          <cell r="D1655">
            <v>8.8376000000000001</v>
          </cell>
        </row>
        <row r="1656">
          <cell r="A1656" t="str">
            <v>001.25.01420</v>
          </cell>
          <cell r="B1656" t="str">
            <v>Tee de redução de pvc rígido para tubo soldável 50 x 32mm ( 1.1/2 x 1 pol )</v>
          </cell>
          <cell r="C1656" t="str">
            <v>UN</v>
          </cell>
          <cell r="D1656">
            <v>7.4576000000000002</v>
          </cell>
        </row>
        <row r="1657">
          <cell r="A1657" t="str">
            <v>001.25.01440</v>
          </cell>
          <cell r="B1657" t="str">
            <v>Tee de redução de pvc rígido para tubo soldável 50 x 25mm (1.1/2 x 3/4 pol )</v>
          </cell>
          <cell r="C1657" t="str">
            <v>UN</v>
          </cell>
          <cell r="D1657">
            <v>4.0575999999999999</v>
          </cell>
        </row>
        <row r="1658">
          <cell r="A1658" t="str">
            <v>001.25.01460</v>
          </cell>
          <cell r="B1658" t="str">
            <v>Tee de redução de pvc rígido para tubo soldável 50 x 20mm (1.1/2 x 1/2 pol )</v>
          </cell>
          <cell r="C1658" t="str">
            <v>UN</v>
          </cell>
          <cell r="D1658">
            <v>5.9176000000000002</v>
          </cell>
        </row>
        <row r="1659">
          <cell r="A1659" t="str">
            <v>001.25.01480</v>
          </cell>
          <cell r="B1659" t="str">
            <v>Tee de redução de pvc rígido para tubo soldável 40 x 32mm ( 1.1/4 x 1 pol )</v>
          </cell>
          <cell r="C1659" t="str">
            <v>UN</v>
          </cell>
          <cell r="D1659">
            <v>5.2076000000000002</v>
          </cell>
        </row>
        <row r="1660">
          <cell r="A1660" t="str">
            <v>001.25.01500</v>
          </cell>
          <cell r="B1660" t="str">
            <v>Tee de redução de pvc rígido para tubo soldável 32 x 25mm ( 1 x 3/4 pol )</v>
          </cell>
          <cell r="C1660" t="str">
            <v>UN</v>
          </cell>
          <cell r="D1660">
            <v>3.9849999999999999</v>
          </cell>
        </row>
        <row r="1661">
          <cell r="A1661" t="str">
            <v>001.25.01520</v>
          </cell>
          <cell r="B1661" t="str">
            <v>Tee de redução de pvc rígido para tubo soldável 25 x 20mm ( 3/4 x 1/2 pol )</v>
          </cell>
          <cell r="C1661" t="str">
            <v>UN</v>
          </cell>
          <cell r="D1661">
            <v>2.3849999999999998</v>
          </cell>
        </row>
        <row r="1662">
          <cell r="A1662" t="str">
            <v>001.25.01540</v>
          </cell>
          <cell r="B1662" t="str">
            <v>Bucha de redução de pvc rígido para tubo soldável 110 x 85mm ( 4 x 3 pol )</v>
          </cell>
          <cell r="C1662" t="str">
            <v>UN</v>
          </cell>
          <cell r="D1662">
            <v>21.585100000000001</v>
          </cell>
        </row>
        <row r="1663">
          <cell r="A1663" t="str">
            <v>001.25.01560</v>
          </cell>
          <cell r="B1663" t="str">
            <v>Bucha de redução de pvc rígido para tubo soldável 85 x 75mm ( 3 x 2.1/2 pol )</v>
          </cell>
          <cell r="C1663" t="str">
            <v>UN</v>
          </cell>
          <cell r="D1663">
            <v>8.43</v>
          </cell>
        </row>
        <row r="1664">
          <cell r="A1664" t="str">
            <v>001.25.01580</v>
          </cell>
          <cell r="B1664" t="str">
            <v>Bucha de redução de pvc rígido para tubo soldável 75 x 60mm (2.1/2 x 2 pol )</v>
          </cell>
          <cell r="C1664" t="str">
            <v>UN</v>
          </cell>
          <cell r="D1664">
            <v>7.85</v>
          </cell>
        </row>
        <row r="1665">
          <cell r="A1665" t="str">
            <v>001.25.01600</v>
          </cell>
          <cell r="B1665" t="str">
            <v>Bucha de redução de pvc rígido para tubo soldável 60 x 50mm ( 2 x 1.1/2 pol )</v>
          </cell>
          <cell r="C1665" t="str">
            <v>UN</v>
          </cell>
          <cell r="D1665">
            <v>2.7749999999999999</v>
          </cell>
        </row>
        <row r="1666">
          <cell r="A1666" t="str">
            <v>001.25.01620</v>
          </cell>
          <cell r="B1666" t="str">
            <v>Bucha de redução de pvc rígido para tubo soldável 50 x 40mm ( 1.1/2 x 1/1/4 pol )</v>
          </cell>
          <cell r="C1666" t="str">
            <v>UN</v>
          </cell>
          <cell r="D1666">
            <v>2.7749999999999999</v>
          </cell>
        </row>
        <row r="1667">
          <cell r="A1667" t="str">
            <v>001.25.01640</v>
          </cell>
          <cell r="B1667" t="str">
            <v>Bucha de redução de pvc rígido para tubo soldável 40 x 32mm ( 1.1/4 x 1 pol )</v>
          </cell>
          <cell r="C1667" t="str">
            <v>UN</v>
          </cell>
          <cell r="D1667">
            <v>2.0249999999999999</v>
          </cell>
        </row>
        <row r="1668">
          <cell r="A1668" t="str">
            <v>001.25.01660</v>
          </cell>
          <cell r="B1668" t="str">
            <v>Bucha de redução de pvc rígido para tubo soldável 32 x 25mm ( 1 x 3/4 pol )</v>
          </cell>
          <cell r="C1668" t="str">
            <v>UN</v>
          </cell>
          <cell r="D1668">
            <v>1.0801000000000001</v>
          </cell>
        </row>
        <row r="1669">
          <cell r="A1669" t="str">
            <v>001.25.01680</v>
          </cell>
          <cell r="B1669" t="str">
            <v>Bucha de redução de pvc rígido para tubo soldável 25 x 20mm ( 3/4 x 1/2 pol )</v>
          </cell>
          <cell r="C1669" t="str">
            <v>UN</v>
          </cell>
          <cell r="D1669">
            <v>1.0501</v>
          </cell>
        </row>
        <row r="1670">
          <cell r="A1670" t="str">
            <v>001.25.01700</v>
          </cell>
          <cell r="B1670" t="str">
            <v>União de pvc rígido para tubo soldável 110mm ( 4 pol )</v>
          </cell>
          <cell r="C1670" t="str">
            <v>UN</v>
          </cell>
          <cell r="D1670">
            <v>104.7851</v>
          </cell>
        </row>
        <row r="1671">
          <cell r="A1671" t="str">
            <v>001.25.01720</v>
          </cell>
          <cell r="B1671" t="str">
            <v>União de pvc rígido para tubo soldável 85mm ( 3 pol )</v>
          </cell>
          <cell r="C1671" t="str">
            <v>UN</v>
          </cell>
          <cell r="D1671">
            <v>81.400000000000006</v>
          </cell>
        </row>
        <row r="1672">
          <cell r="A1672" t="str">
            <v>001.25.01740</v>
          </cell>
          <cell r="B1672" t="str">
            <v>União de pvc rígido para tubo soldável 75mm ( 2 1/2 pol )</v>
          </cell>
          <cell r="C1672" t="str">
            <v>UN</v>
          </cell>
          <cell r="D1672">
            <v>73.989999999999995</v>
          </cell>
        </row>
        <row r="1673">
          <cell r="A1673" t="str">
            <v>001.25.01760</v>
          </cell>
          <cell r="B1673" t="str">
            <v>União de pvc rígido para tubo soldável 60mm ( 2 pol )</v>
          </cell>
          <cell r="C1673" t="str">
            <v>UN</v>
          </cell>
          <cell r="D1673">
            <v>25.594999999999999</v>
          </cell>
        </row>
        <row r="1674">
          <cell r="A1674" t="str">
            <v>001.25.01780</v>
          </cell>
          <cell r="B1674" t="str">
            <v>União de pvc rígido para tubo soldável 50mm ( 1 1/2 pol )</v>
          </cell>
          <cell r="C1674" t="str">
            <v>UN</v>
          </cell>
          <cell r="D1674">
            <v>12.895</v>
          </cell>
        </row>
        <row r="1675">
          <cell r="A1675" t="str">
            <v>001.25.01800</v>
          </cell>
          <cell r="B1675" t="str">
            <v>União de pvc rígido para tubo soldável 40mm ( 1 1/4 pol )</v>
          </cell>
          <cell r="C1675" t="str">
            <v>UN</v>
          </cell>
          <cell r="D1675">
            <v>13.365</v>
          </cell>
        </row>
        <row r="1676">
          <cell r="A1676" t="str">
            <v>001.25.01820</v>
          </cell>
          <cell r="B1676" t="str">
            <v>União de pvc rígido para tubo soldável 32mm ( 1 pol )</v>
          </cell>
          <cell r="C1676" t="str">
            <v>UN</v>
          </cell>
          <cell r="D1676">
            <v>6.5201000000000002</v>
          </cell>
        </row>
        <row r="1677">
          <cell r="A1677" t="str">
            <v>001.25.01840</v>
          </cell>
          <cell r="B1677" t="str">
            <v>União de pvc rígido para tubo soldável 25mm ( 3/4 pol )</v>
          </cell>
          <cell r="C1677" t="str">
            <v>UN</v>
          </cell>
          <cell r="D1677">
            <v>3.4801000000000002</v>
          </cell>
        </row>
        <row r="1678">
          <cell r="A1678" t="str">
            <v>001.25.01860</v>
          </cell>
          <cell r="B1678" t="str">
            <v>União de pvc rígido para tubo soldável 20mm ( 1/2 pol )</v>
          </cell>
          <cell r="C1678" t="str">
            <v>UN</v>
          </cell>
          <cell r="D1678">
            <v>3.2201</v>
          </cell>
        </row>
        <row r="1679">
          <cell r="A1679" t="str">
            <v>001.25.01880</v>
          </cell>
          <cell r="B1679" t="str">
            <v>Redução pvc soldável de pvc rígido para tubo soldável 110mm x 85mm (4 x 3 pol)</v>
          </cell>
          <cell r="C1679" t="str">
            <v>UN</v>
          </cell>
          <cell r="D1679">
            <v>21.9651</v>
          </cell>
        </row>
        <row r="1680">
          <cell r="A1680" t="str">
            <v>001.25.01900</v>
          </cell>
          <cell r="B1680" t="str">
            <v>Reduçao pvc soldável de pvc rígido para tubo soldável 110mm x 75mm (4 x 2.5 pol)</v>
          </cell>
          <cell r="C1680" t="str">
            <v>UN</v>
          </cell>
          <cell r="D1680">
            <v>19.985099999999999</v>
          </cell>
        </row>
        <row r="1681">
          <cell r="A1681" t="str">
            <v>001.25.01920</v>
          </cell>
          <cell r="B1681" t="str">
            <v>Redução pvc soldável de pvc rígido para tubo soldável 110mm x60mm (4 x 2 pol)</v>
          </cell>
          <cell r="C1681" t="str">
            <v>UN</v>
          </cell>
          <cell r="D1681">
            <v>19.1051</v>
          </cell>
        </row>
        <row r="1682">
          <cell r="A1682" t="str">
            <v>001.25.01940</v>
          </cell>
          <cell r="B1682" t="str">
            <v>Redução pvc soldável de pvc rígido para tubo soldável 85mm x 75mm (3 x 2.5 pol)</v>
          </cell>
          <cell r="C1682" t="str">
            <v>UN</v>
          </cell>
          <cell r="D1682">
            <v>12.3</v>
          </cell>
        </row>
        <row r="1683">
          <cell r="A1683" t="str">
            <v>001.25.01960</v>
          </cell>
          <cell r="B1683" t="str">
            <v>Redução pvc soldável de pvc rígido para tubo soldável 85mm x 60mm (3 x 2 pol)</v>
          </cell>
          <cell r="C1683" t="str">
            <v>UN</v>
          </cell>
          <cell r="D1683">
            <v>11.32</v>
          </cell>
        </row>
        <row r="1684">
          <cell r="A1684" t="str">
            <v>001.25.01980</v>
          </cell>
          <cell r="B1684" t="str">
            <v>Redução pvc soldável de pvc rígido para tubo soldável 75mm x 60mm (2.5 x 2 pol)</v>
          </cell>
          <cell r="C1684" t="str">
            <v>UN</v>
          </cell>
          <cell r="D1684">
            <v>8.7100000000000009</v>
          </cell>
        </row>
        <row r="1685">
          <cell r="A1685" t="str">
            <v>001.25.02000</v>
          </cell>
          <cell r="B1685" t="str">
            <v>Redução pvc soldável de pvc rígido para tubo soldável 60mm x 50mm (2 x 1.5 pol)</v>
          </cell>
          <cell r="C1685" t="str">
            <v>UN</v>
          </cell>
          <cell r="D1685">
            <v>4.74</v>
          </cell>
        </row>
        <row r="1686">
          <cell r="A1686" t="str">
            <v>001.25.02020</v>
          </cell>
          <cell r="B1686" t="str">
            <v>Redução pvc soldável de pvc rígido para tubo soldável 40mm x 32mm (1 1/4 x 1 pol)</v>
          </cell>
          <cell r="C1686" t="str">
            <v>UN</v>
          </cell>
          <cell r="D1686">
            <v>2.665</v>
          </cell>
        </row>
        <row r="1687">
          <cell r="A1687" t="str">
            <v>001.25.02040</v>
          </cell>
          <cell r="B1687" t="str">
            <v>Redução pvc soldável de pvc rígido para tubo soldável 32mm x 25mm (1 x 3/4 pol)</v>
          </cell>
          <cell r="C1687" t="str">
            <v>UN</v>
          </cell>
          <cell r="D1687">
            <v>1.7601</v>
          </cell>
        </row>
        <row r="1688">
          <cell r="A1688" t="str">
            <v>001.25.02060</v>
          </cell>
          <cell r="B1688" t="str">
            <v>Redução pvc soldável de pvc rígido para tubo soldável 25mm x 20mm (3/4 x 1/2 pol)</v>
          </cell>
          <cell r="C1688" t="str">
            <v>UN</v>
          </cell>
          <cell r="D1688">
            <v>1.2000999999999999</v>
          </cell>
        </row>
        <row r="1689">
          <cell r="A1689" t="str">
            <v>001.25.02080</v>
          </cell>
          <cell r="B1689" t="str">
            <v>Adaptador soldável com bolsa e rosca para registro de pvc rígido para tubo soldável 110m x 4 pol</v>
          </cell>
          <cell r="C1689" t="str">
            <v>UN</v>
          </cell>
          <cell r="D1689">
            <v>22.995100000000001</v>
          </cell>
        </row>
        <row r="1690">
          <cell r="A1690" t="str">
            <v>001.25.02100</v>
          </cell>
          <cell r="B1690" t="str">
            <v>Adaptador soldável com bolsa e rosca para registro de pvc rígido para tubo soldável 85mm x 3 pol</v>
          </cell>
          <cell r="C1690" t="str">
            <v>UN</v>
          </cell>
          <cell r="D1690">
            <v>13.49</v>
          </cell>
        </row>
        <row r="1691">
          <cell r="A1691" t="str">
            <v>001.25.02120</v>
          </cell>
          <cell r="B1691" t="str">
            <v>Adaptador soldável com bolsa e rosca para registro de pvc rígido para tubo soldável 75mm x 2.5 pol</v>
          </cell>
          <cell r="C1691" t="str">
            <v>UN</v>
          </cell>
          <cell r="D1691">
            <v>12.05</v>
          </cell>
        </row>
        <row r="1692">
          <cell r="A1692" t="str">
            <v>001.25.02140</v>
          </cell>
          <cell r="B1692" t="str">
            <v>Adaptador soldável com bolsa e rosca para registro de pvc rígido para tubo soldável 60mm x 2 pol</v>
          </cell>
          <cell r="C1692" t="str">
            <v>UN</v>
          </cell>
          <cell r="D1692">
            <v>4.58</v>
          </cell>
        </row>
        <row r="1693">
          <cell r="A1693" t="str">
            <v>001.25.02160</v>
          </cell>
          <cell r="B1693" t="str">
            <v>Adaptador soldável com bolsa e rosca para registro de pvc rígido para tubo soldável 50mm x 1.5 pol</v>
          </cell>
          <cell r="C1693" t="str">
            <v>UN</v>
          </cell>
          <cell r="D1693">
            <v>2.395</v>
          </cell>
        </row>
        <row r="1694">
          <cell r="A1694" t="str">
            <v>001.25.02180</v>
          </cell>
          <cell r="B1694" t="str">
            <v>Adaptador soldável com bolsa e rosca para registro de pvc rígido para tubo soldável 50mm x 1.1/4 pol</v>
          </cell>
          <cell r="C1694" t="str">
            <v>UN</v>
          </cell>
          <cell r="D1694">
            <v>2.665</v>
          </cell>
        </row>
        <row r="1695">
          <cell r="A1695" t="str">
            <v>001.25.02200</v>
          </cell>
          <cell r="B1695" t="str">
            <v>Adaptador soldável com bolsa e rosca para registro de pvc rígido para tubo soldável 40mm x 1.5 pol.</v>
          </cell>
          <cell r="C1695" t="str">
            <v>UN</v>
          </cell>
          <cell r="D1695">
            <v>4.2149999999999999</v>
          </cell>
        </row>
        <row r="1696">
          <cell r="A1696" t="str">
            <v>001.25.02220</v>
          </cell>
          <cell r="B1696" t="str">
            <v>Adaptador soldável com bolsa e rosca para registro de pvc rígido para tubo soldável 40mm x 1.1/4 pol</v>
          </cell>
          <cell r="C1696" t="str">
            <v>UN</v>
          </cell>
          <cell r="D1696">
            <v>2.665</v>
          </cell>
        </row>
        <row r="1697">
          <cell r="A1697" t="str">
            <v>001.25.02240</v>
          </cell>
          <cell r="B1697" t="str">
            <v>Adaptador soldável com bolsa e rosca para registro de pvc rígido para tubo soldável 32mm x 1 pol</v>
          </cell>
          <cell r="C1697" t="str">
            <v>UN</v>
          </cell>
          <cell r="D1697">
            <v>1.4601</v>
          </cell>
        </row>
        <row r="1698">
          <cell r="A1698" t="str">
            <v>001.25.02260</v>
          </cell>
          <cell r="B1698" t="str">
            <v>Adaptador soldável com bolsa e rosca para registro de pvc rígido para tubo soldável 25mm x 3/4 pol</v>
          </cell>
          <cell r="C1698" t="str">
            <v>UN</v>
          </cell>
          <cell r="D1698">
            <v>0.96009999999999995</v>
          </cell>
        </row>
        <row r="1699">
          <cell r="A1699" t="str">
            <v>001.25.02280</v>
          </cell>
          <cell r="B1699" t="str">
            <v>Adaptador soldável com bolsa e rosca para registro de pvc rígido para tubo soldável 20mm x 1/2 pol</v>
          </cell>
          <cell r="C1699" t="str">
            <v>UN</v>
          </cell>
          <cell r="D1699">
            <v>0.98009999999999997</v>
          </cell>
        </row>
        <row r="1700">
          <cell r="A1700" t="str">
            <v>001.25.02300</v>
          </cell>
          <cell r="B1700" t="str">
            <v>Adaptador soldável com flanges de pvc rígido para tubo soldável para caixa de água 110mm x 4 pol</v>
          </cell>
          <cell r="C1700" t="str">
            <v>UN</v>
          </cell>
          <cell r="D1700">
            <v>152.76089999999999</v>
          </cell>
        </row>
        <row r="1701">
          <cell r="A1701" t="str">
            <v>001.25.02320</v>
          </cell>
          <cell r="B1701" t="str">
            <v>Adaptador soldável com flanges de pvc rígido para tubo soldável para caixa de água  85mm x 3 pol</v>
          </cell>
          <cell r="C1701" t="str">
            <v>UN</v>
          </cell>
          <cell r="D1701">
            <v>99.639899999999997</v>
          </cell>
        </row>
        <row r="1702">
          <cell r="A1702" t="str">
            <v>001.25.02340</v>
          </cell>
          <cell r="B1702" t="str">
            <v>Adaptador soldável com flantes de pvc rígido para tubo soldável para caixa de água 75mm x 2.5 pol</v>
          </cell>
          <cell r="C1702" t="str">
            <v>UN</v>
          </cell>
          <cell r="D1702">
            <v>77.639899999999997</v>
          </cell>
        </row>
        <row r="1703">
          <cell r="A1703" t="str">
            <v>001.25.02360</v>
          </cell>
          <cell r="B1703" t="str">
            <v>Adaptador soldável com flanges de pvc rígido para tubo soldável para caixa de água 60mm x 2 pol</v>
          </cell>
          <cell r="C1703" t="str">
            <v>UN</v>
          </cell>
          <cell r="D1703">
            <v>26.187899999999999</v>
          </cell>
        </row>
        <row r="1704">
          <cell r="A1704" t="str">
            <v>001.25.02380</v>
          </cell>
          <cell r="B1704" t="str">
            <v>Adaptador soldável com flanges de pvc rígido para tubo soldável para caixa de água 50mm x 1.5 pol</v>
          </cell>
          <cell r="C1704" t="str">
            <v>UN</v>
          </cell>
          <cell r="D1704">
            <v>19.977900000000002</v>
          </cell>
        </row>
        <row r="1705">
          <cell r="A1705" t="str">
            <v>001.25.02400</v>
          </cell>
          <cell r="B1705" t="str">
            <v>Adaptador soldável com flanges de pvc rígido para tubo soldável para caixa de água 40mm x 1.1/4 pol</v>
          </cell>
          <cell r="C1705" t="str">
            <v>UN</v>
          </cell>
          <cell r="D1705">
            <v>15.1831</v>
          </cell>
        </row>
        <row r="1706">
          <cell r="A1706" t="str">
            <v>001.25.02420</v>
          </cell>
          <cell r="B1706" t="str">
            <v>Adaptador soldável com flanges de pvc rígido para tubo soldável para caixa de água 32mm x 1 pol</v>
          </cell>
          <cell r="C1706" t="str">
            <v>UN</v>
          </cell>
          <cell r="D1706">
            <v>13.752700000000001</v>
          </cell>
        </row>
        <row r="1707">
          <cell r="A1707" t="str">
            <v>001.25.02440</v>
          </cell>
          <cell r="B1707" t="str">
            <v>Adaptador soldável com flanges de pvc rígido para tubo soldável para caixa de água 25mm x 3/4</v>
          </cell>
          <cell r="C1707" t="str">
            <v>UN</v>
          </cell>
          <cell r="D1707">
            <v>10.0627</v>
          </cell>
        </row>
        <row r="1708">
          <cell r="A1708" t="str">
            <v>001.25.02460</v>
          </cell>
          <cell r="B1708" t="str">
            <v>Adaptador soldável com flanges de pvc rígido para tubo soldável para caixa de água 20mm x 1/2 pol</v>
          </cell>
          <cell r="C1708" t="str">
            <v>UN</v>
          </cell>
          <cell r="D1708">
            <v>8.4726999999999997</v>
          </cell>
        </row>
        <row r="1709">
          <cell r="A1709" t="str">
            <v>001.25.02480</v>
          </cell>
          <cell r="B1709" t="str">
            <v>Bucha de redução longa de pvc rígido para tubo soldável 110 x 75 mm ( 4 x 2.1/2 pol)</v>
          </cell>
          <cell r="C1709" t="str">
            <v>UN</v>
          </cell>
          <cell r="D1709">
            <v>21.585100000000001</v>
          </cell>
        </row>
        <row r="1710">
          <cell r="A1710" t="str">
            <v>001.25.02500</v>
          </cell>
          <cell r="B1710" t="str">
            <v>Bucha de redução longa de pvc rígido para tubo soldável 110 x 60 mm ( 4 x 2 pol)</v>
          </cell>
          <cell r="C1710" t="str">
            <v>UN</v>
          </cell>
          <cell r="D1710">
            <v>12.585100000000001</v>
          </cell>
        </row>
        <row r="1711">
          <cell r="A1711" t="str">
            <v>001.25.02520</v>
          </cell>
          <cell r="B1711" t="str">
            <v>Bucha de redução longa de pvc rígido para tubo soldável 85 x 60 mm (3 x 2 pol)</v>
          </cell>
          <cell r="C1711" t="str">
            <v>UN</v>
          </cell>
          <cell r="D1711">
            <v>6.36</v>
          </cell>
        </row>
        <row r="1712">
          <cell r="A1712" t="str">
            <v>001.25.02540</v>
          </cell>
          <cell r="B1712" t="str">
            <v>Bucha de redução longa de pvc rígido para tubo soldável 75 x 50 mm ( 2.1/2 x 1.1/2 pol)</v>
          </cell>
          <cell r="C1712" t="str">
            <v>UN</v>
          </cell>
          <cell r="D1712">
            <v>5.97</v>
          </cell>
        </row>
        <row r="1713">
          <cell r="A1713" t="str">
            <v>001.25.02560</v>
          </cell>
          <cell r="B1713" t="str">
            <v>Bucha de redução longa de pvc rígido para tubo soldável 60 x 50 mm (2 x 1.1/2 pol)</v>
          </cell>
          <cell r="C1713" t="str">
            <v>UN</v>
          </cell>
          <cell r="D1713">
            <v>5.64</v>
          </cell>
        </row>
        <row r="1714">
          <cell r="A1714" t="str">
            <v>001.25.02580</v>
          </cell>
          <cell r="B1714" t="str">
            <v>Bucha de redução longa de pvc rígido para tubo soldável 60 x 40 mm (2 x 1.1/4 pol)</v>
          </cell>
          <cell r="C1714" t="str">
            <v>UN</v>
          </cell>
          <cell r="D1714">
            <v>4.5250000000000004</v>
          </cell>
        </row>
        <row r="1715">
          <cell r="A1715" t="str">
            <v>001.25.02600</v>
          </cell>
          <cell r="B1715" t="str">
            <v>Bucha de redução longa de pvc rígido para tubo soldável 60 x 32 mm (2 x 1 pol)</v>
          </cell>
          <cell r="C1715" t="str">
            <v>UN</v>
          </cell>
          <cell r="D1715">
            <v>5.35</v>
          </cell>
        </row>
        <row r="1716">
          <cell r="A1716" t="str">
            <v>001.25.02620</v>
          </cell>
          <cell r="B1716" t="str">
            <v>Bucha de redução longa de pvc rígido para tubo soldável 60 x 25 mm ( 2 x 3/4 pol)</v>
          </cell>
          <cell r="C1716" t="str">
            <v>UN</v>
          </cell>
          <cell r="D1716">
            <v>1.81</v>
          </cell>
        </row>
        <row r="1717">
          <cell r="A1717" t="str">
            <v>001.25.02640</v>
          </cell>
          <cell r="B1717" t="str">
            <v>Bucha de redução longa de pvc rígido para tubo soldável 50 x 32 mm ( 1.1/2 x 1 pol)</v>
          </cell>
          <cell r="C1717" t="str">
            <v>UN</v>
          </cell>
          <cell r="D1717">
            <v>2.8849999999999998</v>
          </cell>
        </row>
        <row r="1718">
          <cell r="A1718" t="str">
            <v>001.25.02660</v>
          </cell>
          <cell r="B1718" t="str">
            <v>Bucha de redução longa de pvc rígido para tubo soldável 50 x 25 mm ( 1.1/2 x 3.4 pol)</v>
          </cell>
          <cell r="C1718" t="str">
            <v>UN</v>
          </cell>
          <cell r="D1718">
            <v>2.5550000000000002</v>
          </cell>
        </row>
        <row r="1719">
          <cell r="A1719" t="str">
            <v>001.25.02680</v>
          </cell>
          <cell r="B1719" t="str">
            <v>Bucha de redução longa de pvc rígido para tubo soldável 50 x 20 mm ( 1.1/2 x 1/2 pol)</v>
          </cell>
          <cell r="C1719" t="str">
            <v>UN</v>
          </cell>
          <cell r="D1719">
            <v>2.335</v>
          </cell>
        </row>
        <row r="1720">
          <cell r="A1720" t="str">
            <v>001.25.02700</v>
          </cell>
          <cell r="B1720" t="str">
            <v>Bucha de redução longa de pvc rígido para tubo soldável 40 x 25 mm ( 1.1/4 x 3/4 pol)</v>
          </cell>
          <cell r="C1720" t="str">
            <v>UN</v>
          </cell>
          <cell r="D1720">
            <v>2.605</v>
          </cell>
        </row>
        <row r="1721">
          <cell r="A1721" t="str">
            <v>001.25.02720</v>
          </cell>
          <cell r="B1721" t="str">
            <v>Bucha de redução longa de pvc rígido para tubo soldável 40 x 20 mm (1.1/4 x 1/2 pol)</v>
          </cell>
          <cell r="C1721" t="str">
            <v>UN</v>
          </cell>
          <cell r="D1721">
            <v>2.165</v>
          </cell>
        </row>
        <row r="1722">
          <cell r="A1722" t="str">
            <v>001.25.02740</v>
          </cell>
          <cell r="B1722" t="str">
            <v>Bucha de redução longa de pvc rígido para tubo soldável 32 x 20 mm (1 x 1/2 pol)</v>
          </cell>
          <cell r="C1722" t="str">
            <v>UN</v>
          </cell>
          <cell r="D1722">
            <v>1.6500999999999999</v>
          </cell>
        </row>
        <row r="1723">
          <cell r="A1723" t="str">
            <v>001.25.02760</v>
          </cell>
          <cell r="B1723" t="str">
            <v>Cap de pvc rígido para tubo soldável 50 mm ( 1.1/2 pol)</v>
          </cell>
          <cell r="C1723" t="str">
            <v>UN</v>
          </cell>
          <cell r="D1723">
            <v>3.3125</v>
          </cell>
        </row>
        <row r="1724">
          <cell r="A1724" t="str">
            <v>001.25.02780</v>
          </cell>
          <cell r="B1724" t="str">
            <v>Cap de pvc rígido para tubo soldável 40 mm (1.1/4 pol)</v>
          </cell>
          <cell r="C1724" t="str">
            <v>UN</v>
          </cell>
          <cell r="D1724">
            <v>1.9125000000000001</v>
          </cell>
        </row>
        <row r="1725">
          <cell r="A1725" t="str">
            <v>001.25.02800</v>
          </cell>
          <cell r="B1725" t="str">
            <v>Cap de pvc rígido para tubo soldável 32 mm (1 pol)</v>
          </cell>
          <cell r="C1725" t="str">
            <v>UN</v>
          </cell>
          <cell r="D1725">
            <v>1.0349999999999999</v>
          </cell>
        </row>
        <row r="1726">
          <cell r="A1726" t="str">
            <v>001.25.02820</v>
          </cell>
          <cell r="B1726" t="str">
            <v>Cap de pvc rígido para tubo soldável 25 mm (3/4 pol)</v>
          </cell>
          <cell r="C1726" t="str">
            <v>UN</v>
          </cell>
          <cell r="D1726">
            <v>1.0349999999999999</v>
          </cell>
        </row>
        <row r="1727">
          <cell r="A1727" t="str">
            <v>001.25.02840</v>
          </cell>
          <cell r="B1727" t="str">
            <v>Cap de pvc rígido para tubo soldável 20 mm (1/2 pol)</v>
          </cell>
          <cell r="C1727" t="str">
            <v>UN</v>
          </cell>
          <cell r="D1727">
            <v>0.89500000000000002</v>
          </cell>
        </row>
        <row r="1728">
          <cell r="A1728" t="str">
            <v>001.25.02860</v>
          </cell>
          <cell r="B1728" t="str">
            <v>Joelho 90º soldável/rosqueável  32mm x 1 pol</v>
          </cell>
          <cell r="C1728" t="str">
            <v>UN</v>
          </cell>
          <cell r="D1728">
            <v>3.0101</v>
          </cell>
        </row>
        <row r="1729">
          <cell r="A1729" t="str">
            <v>001.25.02880</v>
          </cell>
          <cell r="B1729" t="str">
            <v>Joelho 90º soldável/rosqueável 25mm x 3/4 pol</v>
          </cell>
          <cell r="C1729" t="str">
            <v>UN</v>
          </cell>
          <cell r="D1729">
            <v>2.1501000000000001</v>
          </cell>
        </row>
        <row r="1730">
          <cell r="A1730" t="str">
            <v>001.25.02900</v>
          </cell>
          <cell r="B1730" t="str">
            <v>Joelho 90º soldável/rosqueável  20mm x 1/2 pol</v>
          </cell>
          <cell r="C1730" t="str">
            <v>UN</v>
          </cell>
          <cell r="D1730">
            <v>1.5301</v>
          </cell>
        </row>
        <row r="1731">
          <cell r="A1731" t="str">
            <v>001.25.02920</v>
          </cell>
          <cell r="B1731" t="str">
            <v>Joelho de redução 90º soldável/rosqueável 32mm x 3/4 pol</v>
          </cell>
          <cell r="C1731" t="str">
            <v>UN</v>
          </cell>
          <cell r="D1731">
            <v>1.4701</v>
          </cell>
        </row>
        <row r="1732">
          <cell r="A1732" t="str">
            <v>001.25.02940</v>
          </cell>
          <cell r="B1732" t="str">
            <v>Joelho de redução 90º soldável/rosqueável 25mm x 1/2 pol</v>
          </cell>
          <cell r="C1732" t="str">
            <v>UN</v>
          </cell>
          <cell r="D1732">
            <v>1.5201</v>
          </cell>
        </row>
        <row r="1733">
          <cell r="A1733" t="str">
            <v>001.25.02960</v>
          </cell>
          <cell r="B1733" t="str">
            <v>Luva simples soldável/rosqueável 50mm x 1.5 pol</v>
          </cell>
          <cell r="C1733" t="str">
            <v>UN</v>
          </cell>
          <cell r="D1733">
            <v>12.565</v>
          </cell>
        </row>
        <row r="1734">
          <cell r="A1734" t="str">
            <v>001.25.02980</v>
          </cell>
          <cell r="B1734" t="str">
            <v>Luva simples soldável/rosqueável 40mm x 1.1/4 pol</v>
          </cell>
          <cell r="C1734" t="str">
            <v>UN</v>
          </cell>
          <cell r="D1734">
            <v>5.4649999999999999</v>
          </cell>
        </row>
        <row r="1735">
          <cell r="A1735" t="str">
            <v>001.25.03000</v>
          </cell>
          <cell r="B1735" t="str">
            <v>Luva simples soldável/rosqueável 32mm x 1 pol</v>
          </cell>
          <cell r="C1735" t="str">
            <v>UN</v>
          </cell>
          <cell r="D1735">
            <v>2.6200999999999999</v>
          </cell>
        </row>
        <row r="1736">
          <cell r="A1736" t="str">
            <v>001.25.03020</v>
          </cell>
          <cell r="B1736" t="str">
            <v>Luva simples soldável/rosqueável 25mm x 3/4 pol</v>
          </cell>
          <cell r="C1736" t="str">
            <v>UN</v>
          </cell>
          <cell r="D1736">
            <v>1.4100999999999999</v>
          </cell>
        </row>
        <row r="1737">
          <cell r="A1737" t="str">
            <v>001.25.03040</v>
          </cell>
          <cell r="B1737" t="str">
            <v>Luva simples soldável/rosqueável 20mm x 1/2 pol</v>
          </cell>
          <cell r="C1737" t="str">
            <v>UN</v>
          </cell>
          <cell r="D1737">
            <v>1.7401</v>
          </cell>
        </row>
        <row r="1738">
          <cell r="A1738" t="str">
            <v>001.25.03060</v>
          </cell>
          <cell r="B1738" t="str">
            <v>Luva de redução soldável/rosqueável 25mm x 1/2 pol</v>
          </cell>
          <cell r="C1738" t="str">
            <v>UN</v>
          </cell>
          <cell r="D1738">
            <v>1.5201</v>
          </cell>
        </row>
        <row r="1739">
          <cell r="A1739" t="str">
            <v>001.25.03080</v>
          </cell>
          <cell r="B1739" t="str">
            <v>Tee 90º com rosca na bolsa central soldável/rosqueável 32mm x 32mm x 1 pol</v>
          </cell>
          <cell r="C1739" t="str">
            <v>UN</v>
          </cell>
          <cell r="D1739">
            <v>2.9449999999999998</v>
          </cell>
        </row>
        <row r="1740">
          <cell r="A1740" t="str">
            <v>001.25.03100</v>
          </cell>
          <cell r="B1740" t="str">
            <v>Tee 90º com rosca na bolsa central soldável/rosqueável 25mm x 25mm 3/4 pol</v>
          </cell>
          <cell r="C1740" t="str">
            <v>UN</v>
          </cell>
          <cell r="D1740">
            <v>4.0250000000000004</v>
          </cell>
        </row>
        <row r="1741">
          <cell r="A1741" t="str">
            <v>001.25.03120</v>
          </cell>
          <cell r="B1741" t="str">
            <v>Tee 90º com rosca na bolsa central soldável/rosqueável 20mm x 20mm x 1/2 pol</v>
          </cell>
          <cell r="C1741" t="str">
            <v>UN</v>
          </cell>
          <cell r="D1741">
            <v>4.1500000000000004</v>
          </cell>
        </row>
        <row r="1742">
          <cell r="A1742" t="str">
            <v>001.25.03140</v>
          </cell>
          <cell r="B1742" t="str">
            <v>Tee 90º com rosca na bolsa central sodável/rosqueável 32mm x 32mm x 3/4 pol</v>
          </cell>
          <cell r="C1742" t="str">
            <v>UN</v>
          </cell>
          <cell r="D1742">
            <v>5.1950000000000003</v>
          </cell>
        </row>
        <row r="1743">
          <cell r="A1743" t="str">
            <v>001.25.03160</v>
          </cell>
          <cell r="B1743" t="str">
            <v>Tee 90º com rosca na bolsa central soldável/rosqueável 25mm x 25mm x 1/2 pol</v>
          </cell>
          <cell r="C1743" t="str">
            <v>UN</v>
          </cell>
          <cell r="D1743">
            <v>2.7149999999999999</v>
          </cell>
        </row>
        <row r="1744">
          <cell r="A1744" t="str">
            <v>001.25.03180</v>
          </cell>
          <cell r="B1744" t="str">
            <v>Joelho 90º soldável com bucha de latão 25mm x 3/4 pol</v>
          </cell>
          <cell r="C1744" t="str">
            <v>UN</v>
          </cell>
          <cell r="D1744">
            <v>5.0050999999999997</v>
          </cell>
        </row>
        <row r="1745">
          <cell r="A1745" t="str">
            <v>001.25.03200</v>
          </cell>
          <cell r="B1745" t="str">
            <v>Joelho 90º soldável com bucha de latão 20mm x 1/2 pol</v>
          </cell>
          <cell r="C1745" t="str">
            <v>UN</v>
          </cell>
          <cell r="D1745">
            <v>3.7850999999999999</v>
          </cell>
        </row>
        <row r="1746">
          <cell r="A1746" t="str">
            <v>001.25.03220</v>
          </cell>
          <cell r="B1746" t="str">
            <v>Joelho de redução 90º soldável com bucha de latão 32mm x 3/4 pol</v>
          </cell>
          <cell r="C1746" t="str">
            <v>UN</v>
          </cell>
          <cell r="D1746">
            <v>2.6551</v>
          </cell>
        </row>
        <row r="1747">
          <cell r="A1747" t="str">
            <v>001.25.03240</v>
          </cell>
          <cell r="B1747" t="str">
            <v>Joelho de redução 90º soldável com bucha de latão 25mm x 1/2 pol</v>
          </cell>
          <cell r="C1747" t="str">
            <v>UN</v>
          </cell>
          <cell r="D1747">
            <v>3.5550999999999999</v>
          </cell>
        </row>
        <row r="1748">
          <cell r="A1748" t="str">
            <v>001.25.03260</v>
          </cell>
          <cell r="B1748" t="str">
            <v>Luva simples soldável com bucha de latão 25mm x 3/4 pol</v>
          </cell>
          <cell r="C1748" t="str">
            <v>UN</v>
          </cell>
          <cell r="D1748">
            <v>4.5750999999999999</v>
          </cell>
        </row>
        <row r="1749">
          <cell r="A1749" t="str">
            <v>001.25.03280</v>
          </cell>
          <cell r="B1749" t="str">
            <v>Luva simples soldável com bucha de latão 20mm x 1/2 pol</v>
          </cell>
          <cell r="C1749" t="str">
            <v>UN</v>
          </cell>
          <cell r="D1749">
            <v>3.9651000000000001</v>
          </cell>
        </row>
        <row r="1750">
          <cell r="A1750" t="str">
            <v>001.25.03300</v>
          </cell>
          <cell r="B1750" t="str">
            <v>Luva de redução soldável com bucha de latão 25mm x 1/2 pol</v>
          </cell>
          <cell r="C1750" t="str">
            <v>UN</v>
          </cell>
          <cell r="D1750">
            <v>4.1750999999999996</v>
          </cell>
        </row>
        <row r="1751">
          <cell r="A1751" t="str">
            <v>001.25.03320</v>
          </cell>
          <cell r="B1751" t="str">
            <v>Tee 90º com bucha de latão central 25mm x 25mm x 3/4 pol</v>
          </cell>
          <cell r="C1751" t="str">
            <v>UN</v>
          </cell>
          <cell r="D1751">
            <v>4.7751000000000001</v>
          </cell>
        </row>
        <row r="1752">
          <cell r="A1752" t="str">
            <v>001.25.03340</v>
          </cell>
          <cell r="B1752" t="str">
            <v>Tee 90º com bucha de latão central 20mm x 20mm x 1/2 pol</v>
          </cell>
          <cell r="C1752" t="str">
            <v>UN</v>
          </cell>
          <cell r="D1752">
            <v>4.2651000000000003</v>
          </cell>
        </row>
        <row r="1753">
          <cell r="A1753" t="str">
            <v>001.25.03360</v>
          </cell>
          <cell r="B1753" t="str">
            <v>Tee redução 90º com bucha de latão na bolsa central 32mm x 32mm x 3/4 pol</v>
          </cell>
          <cell r="C1753" t="str">
            <v>UN</v>
          </cell>
          <cell r="D1753">
            <v>5.9451000000000001</v>
          </cell>
        </row>
        <row r="1754">
          <cell r="A1754" t="str">
            <v>001.25.03380</v>
          </cell>
          <cell r="B1754" t="str">
            <v>Tee reduçao 90º com bucha de latão na bolsa central 25mm x 25mm 1/2 pol</v>
          </cell>
          <cell r="C1754" t="str">
            <v>UN</v>
          </cell>
          <cell r="D1754">
            <v>3.4651000000000001</v>
          </cell>
        </row>
        <row r="1755">
          <cell r="A1755" t="str">
            <v>001.25.03400</v>
          </cell>
          <cell r="B1755" t="str">
            <v>Adaptador com rosca e flange para caixa de água de pvc inclusive assentamento 2 pol</v>
          </cell>
          <cell r="C1755" t="str">
            <v>UN</v>
          </cell>
          <cell r="D1755">
            <v>10.387700000000001</v>
          </cell>
        </row>
        <row r="1756">
          <cell r="A1756" t="str">
            <v>001.25.03420</v>
          </cell>
          <cell r="B1756" t="str">
            <v>Adaptador com rosca e flange para caixa de água de pvc inclusive assentamento 1 pol</v>
          </cell>
          <cell r="C1756" t="str">
            <v>UN</v>
          </cell>
          <cell r="D1756">
            <v>8.5825999999999993</v>
          </cell>
        </row>
        <row r="1757">
          <cell r="A1757" t="str">
            <v>001.25.03440</v>
          </cell>
          <cell r="B1757" t="str">
            <v>Adaptador com rosca e flange para caixa de água de pvc inclusive assentamento 3/4 pol</v>
          </cell>
          <cell r="C1757" t="str">
            <v>UN</v>
          </cell>
          <cell r="D1757">
            <v>6.7725999999999997</v>
          </cell>
        </row>
        <row r="1758">
          <cell r="A1758" t="str">
            <v>001.25.03460</v>
          </cell>
          <cell r="B1758" t="str">
            <v>Adaptador com rosca e flange para caixa de água de pvc inclusive assentamento 1/2 pol</v>
          </cell>
          <cell r="C1758" t="str">
            <v>UN</v>
          </cell>
          <cell r="D1758">
            <v>6.7725999999999997</v>
          </cell>
        </row>
        <row r="1759">
          <cell r="A1759" t="str">
            <v>001.25.03480</v>
          </cell>
          <cell r="B1759" t="str">
            <v>Adaptador com rosca e flange para caixa de água de pvc inclusive assentamento 3 pol</v>
          </cell>
          <cell r="C1759" t="str">
            <v>UN</v>
          </cell>
          <cell r="D1759">
            <v>57.185200000000002</v>
          </cell>
        </row>
        <row r="1760">
          <cell r="A1760" t="str">
            <v>001.25.03500</v>
          </cell>
          <cell r="B1760" t="str">
            <v>Plug ou bujão de 2"", de pvc rígido, para tubos de pvc rosqueável</v>
          </cell>
          <cell r="C1760" t="str">
            <v>UN</v>
          </cell>
          <cell r="D1760">
            <v>2.6625000000000001</v>
          </cell>
        </row>
        <row r="1761">
          <cell r="A1761" t="str">
            <v>001.25.03520</v>
          </cell>
          <cell r="B1761" t="str">
            <v>Plug ou bujão de 1 1/2"", de pvc rígido, para tubos de pvc rosqueável</v>
          </cell>
          <cell r="C1761" t="str">
            <v>UN</v>
          </cell>
          <cell r="D1761">
            <v>2.2524999999999999</v>
          </cell>
        </row>
        <row r="1762">
          <cell r="A1762" t="str">
            <v>001.25.03540</v>
          </cell>
          <cell r="B1762" t="str">
            <v>Plug ou bujão de 1 1/4"", de pvc rígido, para tubos de pvc rosqueável</v>
          </cell>
          <cell r="C1762" t="str">
            <v>UN</v>
          </cell>
          <cell r="D1762">
            <v>1.2625</v>
          </cell>
        </row>
        <row r="1763">
          <cell r="A1763" t="str">
            <v>001.25.03560</v>
          </cell>
          <cell r="B1763" t="str">
            <v>Plug ou bujão de 1"", de pvc rígido, para tubos de pvc rosqueável</v>
          </cell>
          <cell r="C1763" t="str">
            <v>UN</v>
          </cell>
          <cell r="D1763">
            <v>0.85499999999999998</v>
          </cell>
        </row>
        <row r="1764">
          <cell r="A1764" t="str">
            <v>001.25.03580</v>
          </cell>
          <cell r="B1764" t="str">
            <v>Plug ou bujão de 3/4"", de pvc rígido, para tubos de pvc rosqueável</v>
          </cell>
          <cell r="C1764" t="str">
            <v>UN</v>
          </cell>
          <cell r="D1764">
            <v>0.63900000000000001</v>
          </cell>
        </row>
        <row r="1765">
          <cell r="A1765" t="str">
            <v>001.25.03600</v>
          </cell>
          <cell r="B1765" t="str">
            <v>Plug ou bujão de 1/2"", de pvc rígido, para tubos de pvc rosqueável</v>
          </cell>
          <cell r="C1765" t="str">
            <v>UN</v>
          </cell>
          <cell r="D1765">
            <v>0.55500000000000005</v>
          </cell>
        </row>
        <row r="1766">
          <cell r="A1766" t="str">
            <v>001.25.03620</v>
          </cell>
          <cell r="B1766" t="str">
            <v>Fornecimento e instalação de mangueira marron de pvc para água de 3/4""x2,5 mm de espessura</v>
          </cell>
          <cell r="C1766" t="str">
            <v>ML</v>
          </cell>
          <cell r="D1766">
            <v>0.8367</v>
          </cell>
        </row>
        <row r="1767">
          <cell r="A1767" t="str">
            <v>001.25.03640</v>
          </cell>
          <cell r="B1767" t="str">
            <v>Fornecimento e instalação de mangueira marron de pvc para água de  1""x3,0 mm de espessura</v>
          </cell>
          <cell r="C1767" t="str">
            <v>ML</v>
          </cell>
          <cell r="D1767">
            <v>1.0891999999999999</v>
          </cell>
        </row>
        <row r="1768">
          <cell r="A1768" t="str">
            <v>001.25.03660</v>
          </cell>
          <cell r="B1768" t="str">
            <v>Fornecimento e instalação de joelho de polietileno - 3/4"" para mangueira de polietileno ou pvc marron</v>
          </cell>
          <cell r="C1768" t="str">
            <v>UN</v>
          </cell>
          <cell r="D1768">
            <v>1.2501</v>
          </cell>
        </row>
        <row r="1769">
          <cell r="A1769" t="str">
            <v>001.25.03680</v>
          </cell>
          <cell r="B1769" t="str">
            <v>Fornecimento e instalação de joelho de polietileno  - 1"" para mangueira de polietileno ou pvc marron</v>
          </cell>
          <cell r="C1769" t="str">
            <v>UN</v>
          </cell>
          <cell r="D1769">
            <v>1.7000999999999999</v>
          </cell>
        </row>
        <row r="1770">
          <cell r="A1770" t="str">
            <v>001.25.03700</v>
          </cell>
          <cell r="B1770" t="str">
            <v>Fornecimento e instalação de tee de polietileno - 3/4"" para mangueira de polietileno ou pvc marron</v>
          </cell>
          <cell r="C1770" t="str">
            <v>UN</v>
          </cell>
          <cell r="D1770">
            <v>1.9750000000000001</v>
          </cell>
        </row>
        <row r="1771">
          <cell r="A1771" t="str">
            <v>001.25.03720</v>
          </cell>
          <cell r="B1771" t="str">
            <v>Fornecimento e instalação de tee de polietileno  1""- para mangueira de polietileno ou pvc marron</v>
          </cell>
          <cell r="C1771" t="str">
            <v>UN</v>
          </cell>
          <cell r="D1771">
            <v>3.0501</v>
          </cell>
        </row>
        <row r="1772">
          <cell r="A1772" t="str">
            <v>001.25.03740</v>
          </cell>
          <cell r="B1772" t="str">
            <v>Fornecimento e instalação de uniao de polietileno - 3/4""- para mangueira de polietileno ou pvc marron</v>
          </cell>
          <cell r="C1772" t="str">
            <v>UN</v>
          </cell>
          <cell r="D1772">
            <v>1.4500999999999999</v>
          </cell>
        </row>
        <row r="1773">
          <cell r="A1773" t="str">
            <v>001.25.03760</v>
          </cell>
          <cell r="B1773" t="str">
            <v>Fornecimento e instalação de união de polietileno  - 1""-para mangueira de polietileno ou pvc marron</v>
          </cell>
          <cell r="C1773" t="str">
            <v>UN</v>
          </cell>
          <cell r="D1773">
            <v>1.8501000000000001</v>
          </cell>
        </row>
        <row r="1774">
          <cell r="A1774" t="str">
            <v>001.25.03780</v>
          </cell>
          <cell r="B1774" t="str">
            <v>Fornecimento e instalação de adaptador de polietileno  - 3/4""- para mangueira de polietileno ou pvc marron</v>
          </cell>
          <cell r="C1774" t="str">
            <v>UN</v>
          </cell>
          <cell r="D1774">
            <v>1.5501</v>
          </cell>
        </row>
        <row r="1775">
          <cell r="A1775" t="str">
            <v>001.25.03800</v>
          </cell>
          <cell r="B1775" t="str">
            <v>Fornecimento e instalação de adaptador de polietileno  - 1""- para mangueira de polietileno ou pvc marron</v>
          </cell>
          <cell r="C1775" t="str">
            <v>UN</v>
          </cell>
          <cell r="D1775">
            <v>1.7501</v>
          </cell>
        </row>
        <row r="1776">
          <cell r="A1776" t="str">
            <v>001.26</v>
          </cell>
          <cell r="B1776" t="str">
            <v>INSTALAÇÕES HIDRÁULICAS - TUBO GALVANIZADO</v>
          </cell>
          <cell r="D1776">
            <v>2510.4023999999999</v>
          </cell>
        </row>
        <row r="1777">
          <cell r="A1777" t="str">
            <v>001.26.00020</v>
          </cell>
          <cell r="B1777" t="str">
            <v>Fornecimento e Instalação de Tubo Ferro Galvanizado S/ Costura 4 Pol x  6.00 x 3.35mm</v>
          </cell>
          <cell r="C1777" t="str">
            <v>ML</v>
          </cell>
          <cell r="D1777">
            <v>87.686899999999994</v>
          </cell>
        </row>
        <row r="1778">
          <cell r="A1778" t="str">
            <v>001.26.00040</v>
          </cell>
          <cell r="B1778" t="str">
            <v>Fornecimento e Instalação de Tubo Ferro Galvanizado S/ Costura 3 Pol x  6.00 x 3.35mm</v>
          </cell>
          <cell r="C1778" t="str">
            <v>ML</v>
          </cell>
          <cell r="D1778">
            <v>61.173099999999998</v>
          </cell>
        </row>
        <row r="1779">
          <cell r="A1779" t="str">
            <v>001.26.00060</v>
          </cell>
          <cell r="B1779" t="str">
            <v>Fornecimento e Instalação de Tubo Ferro Galvanizado S/ Costura 2.5 Pol x  6.00 x 3.35mm</v>
          </cell>
          <cell r="C1779" t="str">
            <v>ML</v>
          </cell>
          <cell r="D1779">
            <v>51.073900000000002</v>
          </cell>
        </row>
        <row r="1780">
          <cell r="A1780" t="str">
            <v>001.26.00080</v>
          </cell>
          <cell r="B1780" t="str">
            <v>Fornecimento e Instalação de Tubo Ferro Galvanizado S/ Costura 2 Pol x  6.00 x 3.00mm</v>
          </cell>
          <cell r="C1780" t="str">
            <v>ML</v>
          </cell>
          <cell r="D1780">
            <v>36.705300000000001</v>
          </cell>
        </row>
        <row r="1781">
          <cell r="A1781" t="str">
            <v>001.26.00100</v>
          </cell>
          <cell r="B1781" t="str">
            <v>Fornecimento e Instalação de Tubo Ferro Galvanizado S/ Costura 1.5 Pol x  6.00 x 3.00mm</v>
          </cell>
          <cell r="C1781" t="str">
            <v>ML</v>
          </cell>
          <cell r="D1781">
            <v>28.337399999999999</v>
          </cell>
        </row>
        <row r="1782">
          <cell r="A1782" t="str">
            <v>001.26.00120</v>
          </cell>
          <cell r="B1782" t="str">
            <v>Fornecimento e Instalação de Tubo Ferro Galvanizado S/ Costura 1 1/4 Pol x 6.00 x 2.65mm</v>
          </cell>
          <cell r="C1782" t="str">
            <v>ML</v>
          </cell>
          <cell r="D1782">
            <v>23.322700000000001</v>
          </cell>
        </row>
        <row r="1783">
          <cell r="A1783" t="str">
            <v>001.26.00140</v>
          </cell>
          <cell r="B1783" t="str">
            <v>Fornecimento e Instalação de Tubo Ferro Galvanizado S/ Costura 1 Pol x 6.00 x 2.65mm</v>
          </cell>
          <cell r="C1783" t="str">
            <v>ML</v>
          </cell>
          <cell r="D1783">
            <v>18.498899999999999</v>
          </cell>
        </row>
        <row r="1784">
          <cell r="A1784" t="str">
            <v>001.26.00160</v>
          </cell>
          <cell r="B1784" t="str">
            <v>Fornecimento e Instalação de Tubo Ferro Galvanizado S/ Costura 3/4 Pol x 6.00 x 2.25mm</v>
          </cell>
          <cell r="C1784" t="str">
            <v>ML</v>
          </cell>
          <cell r="D1784">
            <v>12.9133</v>
          </cell>
        </row>
        <row r="1785">
          <cell r="A1785" t="str">
            <v>001.26.00180</v>
          </cell>
          <cell r="B1785" t="str">
            <v>Fornecimento e Instalação de Tubo Ferro Galvanizado S/ Costura 1/2 Pol x 6.00 x 2.25mm</v>
          </cell>
          <cell r="C1785" t="str">
            <v>ML</v>
          </cell>
          <cell r="D1785">
            <v>10.251899999999999</v>
          </cell>
        </row>
        <row r="1786">
          <cell r="A1786" t="str">
            <v>001.26.00200</v>
          </cell>
          <cell r="B1786" t="str">
            <v>Fornecimento e Instalação de Cotov.Redução de Ferro Galvanizado 90  2.5x2 Pol</v>
          </cell>
          <cell r="C1786" t="str">
            <v>UN</v>
          </cell>
          <cell r="D1786">
            <v>45.912599999999998</v>
          </cell>
        </row>
        <row r="1787">
          <cell r="A1787" t="str">
            <v>001.26.00220</v>
          </cell>
          <cell r="B1787" t="str">
            <v>Fornecimento e Instalação de Cotov.Redução de Ferro Galvanizado 90  2x1.5 Pol</v>
          </cell>
          <cell r="C1787" t="str">
            <v>UN</v>
          </cell>
          <cell r="D1787">
            <v>45.443899999999999</v>
          </cell>
        </row>
        <row r="1788">
          <cell r="A1788" t="str">
            <v>001.26.00240</v>
          </cell>
          <cell r="B1788" t="str">
            <v>Fornecimento e Instalação de Cotov.Redução de Ferro Galvanizado 90° 1.5x1 1/4 Pol</v>
          </cell>
          <cell r="C1788" t="str">
            <v>UN</v>
          </cell>
          <cell r="D1788">
            <v>21.543900000000001</v>
          </cell>
        </row>
        <row r="1789">
          <cell r="A1789" t="str">
            <v>001.26.00260</v>
          </cell>
          <cell r="B1789" t="str">
            <v>Fornecimento e Instalação de Cotov.Redução de Ferro Galvanizado 90° 1.5x1pol</v>
          </cell>
          <cell r="C1789" t="str">
            <v>UN</v>
          </cell>
          <cell r="D1789">
            <v>13.543900000000001</v>
          </cell>
        </row>
        <row r="1790">
          <cell r="A1790" t="str">
            <v>001.26.00280</v>
          </cell>
          <cell r="B1790" t="str">
            <v>Fornecimento e Instalação de Cotov.Redução de Ferro Galvanizado 90 1.5x3/4 Pol</v>
          </cell>
          <cell r="C1790" t="str">
            <v>UN</v>
          </cell>
          <cell r="D1790">
            <v>16.2439</v>
          </cell>
        </row>
        <row r="1791">
          <cell r="A1791" t="str">
            <v>001.26.00300</v>
          </cell>
          <cell r="B1791" t="str">
            <v>Fornecimento e Instalação de Cotov.Redução de Ferro Galvanizado 90° 1 1/4x1 Pol</v>
          </cell>
          <cell r="C1791" t="str">
            <v>UN</v>
          </cell>
          <cell r="D1791">
            <v>10.023899999999999</v>
          </cell>
        </row>
        <row r="1792">
          <cell r="A1792" t="str">
            <v>001.26.00320</v>
          </cell>
          <cell r="B1792" t="str">
            <v>Fornecimento e Instalação de Cotov.Redução de Ferro Galvanizado 90° 1 1/4x 3/4 Pol</v>
          </cell>
          <cell r="C1792" t="str">
            <v>UN</v>
          </cell>
          <cell r="D1792">
            <v>16.2439</v>
          </cell>
        </row>
        <row r="1793">
          <cell r="A1793" t="str">
            <v>001.26.00340</v>
          </cell>
          <cell r="B1793" t="str">
            <v>Fornecimento e Instalação de Cotov.Redução de Ferro Galvanizado 90° 1x3/4 Pol</v>
          </cell>
          <cell r="C1793" t="str">
            <v>UN</v>
          </cell>
          <cell r="D1793">
            <v>6.6851000000000003</v>
          </cell>
        </row>
        <row r="1794">
          <cell r="A1794" t="str">
            <v>001.26.00360</v>
          </cell>
          <cell r="B1794" t="str">
            <v>Fornecimento e Instalação de Cotov.Redução de Ferro Galvanizado 90° 1x1/2 Pol</v>
          </cell>
          <cell r="C1794" t="str">
            <v>UN</v>
          </cell>
          <cell r="D1794">
            <v>6.6851000000000003</v>
          </cell>
        </row>
        <row r="1795">
          <cell r="A1795" t="str">
            <v>001.26.00380</v>
          </cell>
          <cell r="B1795" t="str">
            <v>Fornecimento e Instalação de Cotov.Redução de Ferro Galvanizado 90° 3/4x1/2 Pol</v>
          </cell>
          <cell r="C1795" t="str">
            <v>UN</v>
          </cell>
          <cell r="D1795">
            <v>4.3851000000000004</v>
          </cell>
        </row>
        <row r="1796">
          <cell r="A1796" t="str">
            <v>001.26.00400</v>
          </cell>
          <cell r="B1796" t="str">
            <v>Fornecimento e Instalação de Bucha Redução Ferro Galvanizado 4x3 Pol</v>
          </cell>
          <cell r="C1796" t="str">
            <v>UN</v>
          </cell>
          <cell r="D1796">
            <v>31.4101</v>
          </cell>
        </row>
        <row r="1797">
          <cell r="A1797" t="str">
            <v>001.26.00420</v>
          </cell>
          <cell r="B1797" t="str">
            <v>Fornecimento e Instalação de Bucha Redução Ferro Galvanizado 4x2.5 Pol</v>
          </cell>
          <cell r="C1797" t="str">
            <v>UN</v>
          </cell>
          <cell r="D1797">
            <v>25.080100000000002</v>
          </cell>
        </row>
        <row r="1798">
          <cell r="A1798" t="str">
            <v>001.26.00440</v>
          </cell>
          <cell r="B1798" t="str">
            <v>Fornecimento e Instalação de Bucha Redução Ferro Galvanizado 4x2 Pol</v>
          </cell>
          <cell r="C1798" t="str">
            <v>UN</v>
          </cell>
          <cell r="D1798">
            <v>31.4101</v>
          </cell>
        </row>
        <row r="1799">
          <cell r="A1799" t="str">
            <v>001.26.00460</v>
          </cell>
          <cell r="B1799" t="str">
            <v>Fornecimento e Instalação de Bucha Redução Ferro Galvanizado 3x2.5 Pol</v>
          </cell>
          <cell r="C1799" t="str">
            <v>UN</v>
          </cell>
          <cell r="D1799">
            <v>18.921399999999998</v>
          </cell>
        </row>
        <row r="1800">
          <cell r="A1800" t="str">
            <v>001.26.00480</v>
          </cell>
          <cell r="B1800" t="str">
            <v>Forneicmento e Instalação de Bucha Redução Ferro Galvanizado 3x2 Pol</v>
          </cell>
          <cell r="C1800" t="str">
            <v>UN</v>
          </cell>
          <cell r="D1800">
            <v>18.921399999999998</v>
          </cell>
        </row>
        <row r="1801">
          <cell r="A1801" t="str">
            <v>001.26.00500</v>
          </cell>
          <cell r="B1801" t="str">
            <v>Fornecimento e Instalação de Bucha Redução Ferro Galvanizado 2.5x2 Pol</v>
          </cell>
          <cell r="C1801" t="str">
            <v>UN</v>
          </cell>
          <cell r="D1801">
            <v>12.5426</v>
          </cell>
        </row>
        <row r="1802">
          <cell r="A1802" t="str">
            <v>001.26.00520</v>
          </cell>
          <cell r="B1802" t="str">
            <v>Forneicmento e Instalação de Bucha Redução Ferro Galvanizado  2.5x1.5 Pol</v>
          </cell>
          <cell r="C1802" t="str">
            <v>UN</v>
          </cell>
          <cell r="D1802">
            <v>11.852600000000001</v>
          </cell>
        </row>
        <row r="1803">
          <cell r="A1803" t="str">
            <v>001.26.00540</v>
          </cell>
          <cell r="B1803" t="str">
            <v>Fornecimento e Instalação de Bucha Redução Ferro Galvanizado 2.5x1 1/4 Pol</v>
          </cell>
          <cell r="C1803" t="str">
            <v>UN</v>
          </cell>
          <cell r="D1803">
            <v>9.9925999999999995</v>
          </cell>
        </row>
        <row r="1804">
          <cell r="A1804" t="str">
            <v>001.26.00560</v>
          </cell>
          <cell r="B1804" t="str">
            <v>Fornecimento e Instalação de Bucha Redução Ferro Galvanizado. 2x1.5 Pol</v>
          </cell>
          <cell r="C1804" t="str">
            <v>UN</v>
          </cell>
          <cell r="D1804">
            <v>8.5938999999999997</v>
          </cell>
        </row>
        <row r="1805">
          <cell r="A1805" t="str">
            <v>001.26.00580</v>
          </cell>
          <cell r="B1805" t="str">
            <v>Fornecimento e Instalação de Bucha Redução Ferro Galvanizado 2x1 1/4 Pol</v>
          </cell>
          <cell r="C1805" t="str">
            <v>UN</v>
          </cell>
          <cell r="D1805">
            <v>8.2439</v>
          </cell>
        </row>
        <row r="1806">
          <cell r="A1806" t="str">
            <v>001.26.00600</v>
          </cell>
          <cell r="B1806" t="str">
            <v>Fornecimento e Instalação de Bucha Redução Ferro Galvanizado 2x1 Pol</v>
          </cell>
          <cell r="C1806" t="str">
            <v>UN</v>
          </cell>
          <cell r="D1806">
            <v>8.5338999999999992</v>
          </cell>
        </row>
        <row r="1807">
          <cell r="A1807" t="str">
            <v>001.26.00620</v>
          </cell>
          <cell r="B1807" t="str">
            <v>Fornecimento e Instalação de Bucha Redução Ferro Galvanizado 2x3/4 Pol</v>
          </cell>
          <cell r="C1807" t="str">
            <v>UN</v>
          </cell>
          <cell r="D1807">
            <v>8.5338999999999992</v>
          </cell>
        </row>
        <row r="1808">
          <cell r="A1808" t="str">
            <v>001.26.00640</v>
          </cell>
          <cell r="B1808" t="str">
            <v>Fornecimento e Instalação de Bucha Redução Ferro Galvanizado 1.5x1 1/4 Pol</v>
          </cell>
          <cell r="C1808" t="str">
            <v>UN</v>
          </cell>
          <cell r="D1808">
            <v>6.5739000000000001</v>
          </cell>
        </row>
        <row r="1809">
          <cell r="A1809" t="str">
            <v>001.26.00660</v>
          </cell>
          <cell r="B1809" t="str">
            <v>Fornecimento e Instalação de Bucha Redução Ferro Galvanizado 1.5x1 Pol</v>
          </cell>
          <cell r="C1809" t="str">
            <v>UN</v>
          </cell>
          <cell r="D1809">
            <v>6.2839</v>
          </cell>
        </row>
        <row r="1810">
          <cell r="A1810" t="str">
            <v>001.26.00680</v>
          </cell>
          <cell r="B1810" t="str">
            <v>Fornecimento e Instalação de Bucha Redução Ferro Galvanizado 1.5x3/4 Pol</v>
          </cell>
          <cell r="C1810" t="str">
            <v>UN</v>
          </cell>
          <cell r="D1810">
            <v>6.5538999999999996</v>
          </cell>
        </row>
        <row r="1811">
          <cell r="A1811" t="str">
            <v>001.26.00700</v>
          </cell>
          <cell r="B1811" t="str">
            <v>Fornecimento e Instalação de Bucha Redução Ferro Galvanizado 1 1/4x1 Pol</v>
          </cell>
          <cell r="C1811" t="str">
            <v>UN</v>
          </cell>
          <cell r="D1811">
            <v>5.8738999999999999</v>
          </cell>
        </row>
        <row r="1812">
          <cell r="A1812" t="str">
            <v>001.26.00720</v>
          </cell>
          <cell r="B1812" t="str">
            <v>Fornecimento e Instalação de Bucha Redução Ferro Galvanizado 1 1/4x3/4 Pol</v>
          </cell>
          <cell r="C1812" t="str">
            <v>UN</v>
          </cell>
          <cell r="D1812">
            <v>5.8838999999999997</v>
          </cell>
        </row>
        <row r="1813">
          <cell r="A1813" t="str">
            <v>001.26.00740</v>
          </cell>
          <cell r="B1813" t="str">
            <v>Fornecimento e Instalação de Bucha Redução Ferro Galvanizado 1 1/4x1/2 Pol</v>
          </cell>
          <cell r="C1813" t="str">
            <v>UN</v>
          </cell>
          <cell r="D1813">
            <v>5.5838999999999999</v>
          </cell>
        </row>
        <row r="1814">
          <cell r="A1814" t="str">
            <v>001.26.00760</v>
          </cell>
          <cell r="B1814" t="str">
            <v>Fornecimento e Instalação de Bucha Redução Ferro Galvanizado 1x3/4 Pol</v>
          </cell>
          <cell r="C1814" t="str">
            <v>UN</v>
          </cell>
          <cell r="D1814">
            <v>4.0850999999999997</v>
          </cell>
        </row>
        <row r="1815">
          <cell r="A1815" t="str">
            <v>001.26.00780</v>
          </cell>
          <cell r="B1815" t="str">
            <v>Fornecimento e Instalação de Bucha Redução Ferro Galvanizado 1x1/2 Pol</v>
          </cell>
          <cell r="C1815" t="str">
            <v>UN</v>
          </cell>
          <cell r="D1815">
            <v>4.0551000000000004</v>
          </cell>
        </row>
        <row r="1816">
          <cell r="A1816" t="str">
            <v>001.26.00800</v>
          </cell>
          <cell r="B1816" t="str">
            <v>Fornecimento e Instalação de Bucha Redução Ferro Galvanizado 3/4x1/2 Pol</v>
          </cell>
          <cell r="C1816" t="str">
            <v>UN</v>
          </cell>
          <cell r="D1816">
            <v>3.4350999999999998</v>
          </cell>
        </row>
        <row r="1817">
          <cell r="A1817" t="str">
            <v>001.26.00820</v>
          </cell>
          <cell r="B1817" t="str">
            <v>Fornecimento e Instalação de Luva De Redução De Ferro Galvanizado 4x3 Pol</v>
          </cell>
          <cell r="C1817" t="str">
            <v>UN</v>
          </cell>
          <cell r="D1817">
            <v>31.720099999999999</v>
          </cell>
        </row>
        <row r="1818">
          <cell r="A1818" t="str">
            <v>001.26.00840</v>
          </cell>
          <cell r="B1818" t="str">
            <v>Fornecimento e Instalação de Luva De Redução De Ferro Galvanizado 4x2.5 Pol</v>
          </cell>
          <cell r="C1818" t="str">
            <v>UN</v>
          </cell>
          <cell r="D1818">
            <v>23.440100000000001</v>
          </cell>
        </row>
        <row r="1819">
          <cell r="A1819" t="str">
            <v>001.26.00860</v>
          </cell>
          <cell r="B1819" t="str">
            <v>Fornecimento e Instalação de Luva De Redução De Ferro Galvanizado 4x2 Pol</v>
          </cell>
          <cell r="C1819" t="str">
            <v>UN</v>
          </cell>
          <cell r="D1819">
            <v>31.720099999999999</v>
          </cell>
        </row>
        <row r="1820">
          <cell r="A1820" t="str">
            <v>001.26.00880</v>
          </cell>
          <cell r="B1820" t="str">
            <v>Fornecimento e Instalação de Luva De Redução De Ferro Galvanizado 3x2.5 Pol</v>
          </cell>
          <cell r="C1820" t="str">
            <v>UN</v>
          </cell>
          <cell r="D1820">
            <v>22.481400000000001</v>
          </cell>
        </row>
        <row r="1821">
          <cell r="A1821" t="str">
            <v>001.26.00900</v>
          </cell>
          <cell r="B1821" t="str">
            <v>Fornecimento e Instalação de Luva De Redução De Ferro Galvanizado 3x2 Pol</v>
          </cell>
          <cell r="C1821" t="str">
            <v>UN</v>
          </cell>
          <cell r="D1821">
            <v>22.481400000000001</v>
          </cell>
        </row>
        <row r="1822">
          <cell r="A1822" t="str">
            <v>001.26.00920</v>
          </cell>
          <cell r="B1822" t="str">
            <v>Fornecimento e Instalação de Luva De Redução De Ferro Galvanizado 3x1.5 Pol</v>
          </cell>
          <cell r="C1822" t="str">
            <v>UN</v>
          </cell>
          <cell r="D1822">
            <v>22.481400000000001</v>
          </cell>
        </row>
        <row r="1823">
          <cell r="A1823" t="str">
            <v>001.26.00940</v>
          </cell>
          <cell r="B1823" t="str">
            <v>Fornecimento e Instalação de Luva De Redução De Ferro Galvanizado 2.5x2 Pol</v>
          </cell>
          <cell r="C1823" t="str">
            <v>UN</v>
          </cell>
          <cell r="D1823">
            <v>12.1126</v>
          </cell>
        </row>
        <row r="1824">
          <cell r="A1824" t="str">
            <v>001.26.00960</v>
          </cell>
          <cell r="B1824" t="str">
            <v>Fornecimento e Instalação de Luva De Redução De Ferro Galvanizado 2.5x1 1/4 Pol</v>
          </cell>
          <cell r="C1824" t="str">
            <v>UN</v>
          </cell>
          <cell r="D1824">
            <v>12.1126</v>
          </cell>
        </row>
        <row r="1825">
          <cell r="A1825" t="str">
            <v>001.26.00980</v>
          </cell>
          <cell r="B1825" t="str">
            <v>Fornecimento e Instalação de Luva De Redução De Ferro Galvanizado 2.5x1.5 Pol</v>
          </cell>
          <cell r="C1825" t="str">
            <v>UN</v>
          </cell>
          <cell r="D1825">
            <v>12.1126</v>
          </cell>
        </row>
        <row r="1826">
          <cell r="A1826" t="str">
            <v>001.26.01000</v>
          </cell>
          <cell r="B1826" t="str">
            <v>Fornecimento e Instalação de Luva De Redução De Ferro Galvanizado 2x1 1/4 Pol</v>
          </cell>
          <cell r="C1826" t="str">
            <v>UN</v>
          </cell>
          <cell r="D1826">
            <v>12.1126</v>
          </cell>
        </row>
        <row r="1827">
          <cell r="A1827" t="str">
            <v>001.26.01020</v>
          </cell>
          <cell r="B1827" t="str">
            <v>Fornecimento e Instalação de Luva De Redução De Ferro Galvanizado 2x1 Pol</v>
          </cell>
          <cell r="C1827" t="str">
            <v>UN</v>
          </cell>
          <cell r="D1827">
            <v>11.6439</v>
          </cell>
        </row>
        <row r="1828">
          <cell r="A1828" t="str">
            <v>001.26.01040</v>
          </cell>
          <cell r="B1828" t="str">
            <v>Fornecimento e Instalação de Luva De Redução De Ferro Galvanizado 1.5x1 Pol</v>
          </cell>
          <cell r="C1828" t="str">
            <v>UN</v>
          </cell>
          <cell r="D1828">
            <v>7.8438999999999997</v>
          </cell>
        </row>
        <row r="1829">
          <cell r="A1829" t="str">
            <v>001.26.01060</v>
          </cell>
          <cell r="B1829" t="str">
            <v>Fornecimento e Instalação de Luva De Redução De Ferro Galvanizado 11/4x1 Pol</v>
          </cell>
          <cell r="C1829" t="str">
            <v>UN</v>
          </cell>
          <cell r="D1829">
            <v>7.0438999999999998</v>
          </cell>
        </row>
        <row r="1830">
          <cell r="A1830" t="str">
            <v>001.26.01080</v>
          </cell>
          <cell r="B1830" t="str">
            <v>Fornecimento e Instalação de Luva De Redução De Ferro Galvanizado  1 1/4x3/4 Pol</v>
          </cell>
          <cell r="C1830" t="str">
            <v>UN</v>
          </cell>
          <cell r="D1830">
            <v>7.0438999999999998</v>
          </cell>
        </row>
        <row r="1831">
          <cell r="A1831" t="str">
            <v>001.26.01100</v>
          </cell>
          <cell r="B1831" t="str">
            <v>Fornecimento e Instalação de Luva De Redução De Ferro Galvanizado  1 1/4x1/2 Pol</v>
          </cell>
          <cell r="C1831" t="str">
            <v>UN</v>
          </cell>
          <cell r="D1831">
            <v>7.0438999999999998</v>
          </cell>
        </row>
        <row r="1832">
          <cell r="A1832" t="str">
            <v>001.26.01120</v>
          </cell>
          <cell r="B1832" t="str">
            <v>Fornecimento e Instalação de Luva De Redução De Ferro Galvanizado 1x3/4 Pol</v>
          </cell>
          <cell r="C1832" t="str">
            <v>UN</v>
          </cell>
          <cell r="D1832">
            <v>5.1750999999999996</v>
          </cell>
        </row>
        <row r="1833">
          <cell r="A1833" t="str">
            <v>001.26.01140</v>
          </cell>
          <cell r="B1833" t="str">
            <v>Fornecimento e Instalação de Luva De Redução De Ferro Galvanizado  1x1/2 Pol</v>
          </cell>
          <cell r="C1833" t="str">
            <v>UN</v>
          </cell>
          <cell r="D1833">
            <v>4.7751000000000001</v>
          </cell>
        </row>
        <row r="1834">
          <cell r="A1834" t="str">
            <v>001.26.01160</v>
          </cell>
          <cell r="B1834" t="str">
            <v>Fornecimento e Instalação de Luva De Redução De Ferro Galvanizado  3/4x1/2 Pol</v>
          </cell>
          <cell r="C1834" t="str">
            <v>UN</v>
          </cell>
          <cell r="D1834">
            <v>3.9750999999999999</v>
          </cell>
        </row>
        <row r="1835">
          <cell r="A1835" t="str">
            <v>001.26.01180</v>
          </cell>
          <cell r="B1835" t="str">
            <v>Fornecimento e Instalação de Cotov. De Ferro Galvanizado 90° 4 Pol</v>
          </cell>
          <cell r="C1835" t="str">
            <v>UN</v>
          </cell>
          <cell r="D1835">
            <v>50.440100000000001</v>
          </cell>
        </row>
        <row r="1836">
          <cell r="A1836" t="str">
            <v>001.26.01200</v>
          </cell>
          <cell r="B1836" t="str">
            <v>Fornecimento e Instalação de Cotov. De Ferro Galvanizado. 90° 3 Pol</v>
          </cell>
          <cell r="C1836" t="str">
            <v>UN</v>
          </cell>
          <cell r="D1836">
            <v>31.261399999999998</v>
          </cell>
        </row>
        <row r="1837">
          <cell r="A1837" t="str">
            <v>001.26.01220</v>
          </cell>
          <cell r="B1837" t="str">
            <v>Fornecimento e Instalação de Cotov. De Ferro Galvanizado 90° 2.5 Pol</v>
          </cell>
          <cell r="C1837" t="str">
            <v>UN</v>
          </cell>
          <cell r="D1837">
            <v>21.592600000000001</v>
          </cell>
        </row>
        <row r="1838">
          <cell r="A1838" t="str">
            <v>001.26.01240</v>
          </cell>
          <cell r="B1838" t="str">
            <v>Fornecimento e Instalação de Cotov. De Ferro Galvanizado 90° 2 Pol</v>
          </cell>
          <cell r="C1838" t="str">
            <v>UN</v>
          </cell>
          <cell r="D1838">
            <v>12.943899999999999</v>
          </cell>
        </row>
        <row r="1839">
          <cell r="A1839" t="str">
            <v>001.26.01260</v>
          </cell>
          <cell r="B1839" t="str">
            <v>Fornecimento e Instalação de Cotov. De Ferro Galvanizado 90° 1.5 Pol</v>
          </cell>
          <cell r="C1839" t="str">
            <v>UN</v>
          </cell>
          <cell r="D1839">
            <v>12.8439</v>
          </cell>
        </row>
        <row r="1840">
          <cell r="A1840" t="str">
            <v>001.26.01280</v>
          </cell>
          <cell r="B1840" t="str">
            <v>Fornecimento e Instalação de Cotov. De Ferro Galvanizado 90°  1 1/4 Pol</v>
          </cell>
          <cell r="C1840" t="str">
            <v>UN</v>
          </cell>
          <cell r="D1840">
            <v>10.023899999999999</v>
          </cell>
        </row>
        <row r="1841">
          <cell r="A1841" t="str">
            <v>001.26.01300</v>
          </cell>
          <cell r="B1841" t="str">
            <v>Fornecimento e Instalação de Cotov. De Ferro Galvanizado 90° 1 Pol</v>
          </cell>
          <cell r="C1841" t="str">
            <v>UN</v>
          </cell>
          <cell r="D1841">
            <v>6.6851000000000003</v>
          </cell>
        </row>
        <row r="1842">
          <cell r="A1842" t="str">
            <v>001.26.01320</v>
          </cell>
          <cell r="B1842" t="str">
            <v>Fornecimento e Instalação de Cotov. De Ferro Galvanizado 90°  3/4 Pol</v>
          </cell>
          <cell r="C1842" t="str">
            <v>UN</v>
          </cell>
          <cell r="D1842">
            <v>4.0850999999999997</v>
          </cell>
        </row>
        <row r="1843">
          <cell r="A1843" t="str">
            <v>001.26.01340</v>
          </cell>
          <cell r="B1843" t="str">
            <v>Fornecimento e Instalação de Cotov. De Ferro Galvanizado 90° 1/2 Pol</v>
          </cell>
          <cell r="C1843" t="str">
            <v>UN</v>
          </cell>
          <cell r="D1843">
            <v>3.5651000000000002</v>
          </cell>
        </row>
        <row r="1844">
          <cell r="A1844" t="str">
            <v>001.26.01360</v>
          </cell>
          <cell r="B1844" t="str">
            <v>Fornecimento e Instalação de Tee De Ferro Galvanizado 4 Pol</v>
          </cell>
          <cell r="C1844" t="str">
            <v>UN</v>
          </cell>
          <cell r="D1844">
            <v>54.587699999999998</v>
          </cell>
        </row>
        <row r="1845">
          <cell r="A1845" t="str">
            <v>001.26.01380</v>
          </cell>
          <cell r="B1845" t="str">
            <v>Fornecimento e Instalação de Tee De Ferro Galvanizado 3 Pol</v>
          </cell>
          <cell r="C1845" t="str">
            <v>UN</v>
          </cell>
          <cell r="D1845">
            <v>39.718899999999998</v>
          </cell>
        </row>
        <row r="1846">
          <cell r="A1846" t="str">
            <v>001.26.01400</v>
          </cell>
          <cell r="B1846" t="str">
            <v>Fornecimento e Instalação de Tee De Ferro Galvanizado 2.5 Pol</v>
          </cell>
          <cell r="C1846" t="str">
            <v>UN</v>
          </cell>
          <cell r="D1846">
            <v>30.2501</v>
          </cell>
        </row>
        <row r="1847">
          <cell r="A1847" t="str">
            <v>001.26.01420</v>
          </cell>
          <cell r="B1847" t="str">
            <v>Fornecimento e Instalação de Tee De Ferro Galvanizado 2 Pol</v>
          </cell>
          <cell r="C1847" t="str">
            <v>UN</v>
          </cell>
          <cell r="D1847">
            <v>17.303000000000001</v>
          </cell>
        </row>
        <row r="1848">
          <cell r="A1848" t="str">
            <v>001.26.01440</v>
          </cell>
          <cell r="B1848" t="str">
            <v>Fornecimento e Instalação de Tee De Ferro Galvanizado 1.5 Pol</v>
          </cell>
          <cell r="C1848" t="str">
            <v>UN</v>
          </cell>
          <cell r="D1848">
            <v>11.8314</v>
          </cell>
        </row>
        <row r="1849">
          <cell r="A1849" t="str">
            <v>001.26.01460</v>
          </cell>
          <cell r="B1849" t="str">
            <v>Fornecimento e Instalação de Tee De Ferro Galvanizado 1 1/4 Pol</v>
          </cell>
          <cell r="C1849" t="str">
            <v>UN</v>
          </cell>
          <cell r="D1849">
            <v>10.6814</v>
          </cell>
        </row>
        <row r="1850">
          <cell r="A1850" t="str">
            <v>001.26.01480</v>
          </cell>
          <cell r="B1850" t="str">
            <v>Fornecimento e Instalação de Tee De Ferro Galvanizado 1 Pol</v>
          </cell>
          <cell r="C1850" t="str">
            <v>UN</v>
          </cell>
          <cell r="D1850">
            <v>7.5625999999999998</v>
          </cell>
        </row>
        <row r="1851">
          <cell r="A1851" t="str">
            <v>001.26.01500</v>
          </cell>
          <cell r="B1851" t="str">
            <v>Fornecimento e Instalação de Tee De Ferro Galvanizado 3/4 Pol</v>
          </cell>
          <cell r="C1851" t="str">
            <v>UN</v>
          </cell>
          <cell r="D1851">
            <v>5.5125999999999999</v>
          </cell>
        </row>
        <row r="1852">
          <cell r="A1852" t="str">
            <v>001.26.01520</v>
          </cell>
          <cell r="B1852" t="str">
            <v>Fornecimento e Instalação de Tee De Ferro Galvanizado 1/2 Pol</v>
          </cell>
          <cell r="C1852" t="str">
            <v>UN</v>
          </cell>
          <cell r="D1852">
            <v>4.1525999999999996</v>
          </cell>
        </row>
        <row r="1853">
          <cell r="A1853" t="str">
            <v>001.26.01540</v>
          </cell>
          <cell r="B1853" t="str">
            <v>Fornecimento e Instalação de Tee Redução De Ferro Galvanizado 4x3 Pol</v>
          </cell>
          <cell r="C1853" t="str">
            <v>UN</v>
          </cell>
          <cell r="D1853">
            <v>90.187700000000007</v>
          </cell>
        </row>
        <row r="1854">
          <cell r="A1854" t="str">
            <v>001.26.01560</v>
          </cell>
          <cell r="B1854" t="str">
            <v>Fornecimento e Instalação de Tee Redução De Ferro Galvanizado 4x2 Pol</v>
          </cell>
          <cell r="C1854" t="str">
            <v>UN</v>
          </cell>
          <cell r="D1854">
            <v>90.187700000000007</v>
          </cell>
        </row>
        <row r="1855">
          <cell r="A1855" t="str">
            <v>001.26.01580</v>
          </cell>
          <cell r="B1855" t="str">
            <v>Fornecimento e Instalação de Tee Redução De Ferro Galvanizado 3x2.5 Pol</v>
          </cell>
          <cell r="C1855" t="str">
            <v>UN</v>
          </cell>
          <cell r="D1855">
            <v>49.218899999999998</v>
          </cell>
        </row>
        <row r="1856">
          <cell r="A1856" t="str">
            <v>001.26.01600</v>
          </cell>
          <cell r="B1856" t="str">
            <v>Fornecimento e Instalação de Tee Redução De Ferro Galvanizado 3x2 Pol</v>
          </cell>
          <cell r="C1856" t="str">
            <v>UN</v>
          </cell>
          <cell r="D1856">
            <v>31.6189</v>
          </cell>
        </row>
        <row r="1857">
          <cell r="A1857" t="str">
            <v>001.26.01620</v>
          </cell>
          <cell r="B1857" t="str">
            <v>Fornecimento e Instalação de Tee Redução De Ferro Galvanizado 3x1.5 Pol</v>
          </cell>
          <cell r="C1857" t="str">
            <v>UN</v>
          </cell>
          <cell r="D1857">
            <v>31.6189</v>
          </cell>
        </row>
        <row r="1858">
          <cell r="A1858" t="str">
            <v>001.26.01640</v>
          </cell>
          <cell r="B1858" t="str">
            <v>Fornecimento e Instalação de Tee Redução De Ferro Galvanizado 2.5x2 Pol</v>
          </cell>
          <cell r="C1858" t="str">
            <v>UN</v>
          </cell>
          <cell r="D1858">
            <v>38.190100000000001</v>
          </cell>
        </row>
        <row r="1859">
          <cell r="A1859" t="str">
            <v>001.26.01660</v>
          </cell>
          <cell r="B1859" t="str">
            <v>Fornecimento e Instalação de Tee Redução De Ferro Galvanizado 2.5x1 1/4 Pol</v>
          </cell>
          <cell r="C1859" t="str">
            <v>UN</v>
          </cell>
          <cell r="D1859">
            <v>26.2501</v>
          </cell>
        </row>
        <row r="1860">
          <cell r="A1860" t="str">
            <v>001.26.01680</v>
          </cell>
          <cell r="B1860" t="str">
            <v>Fornecimento e Instalação de Tee Redução De Ferro Galvanizado 2x11/2pol</v>
          </cell>
          <cell r="C1860" t="str">
            <v>UN</v>
          </cell>
          <cell r="D1860">
            <v>14.700100000000001</v>
          </cell>
        </row>
        <row r="1861">
          <cell r="A1861" t="str">
            <v>001.26.01700</v>
          </cell>
          <cell r="B1861" t="str">
            <v>Fornecimento e Instalação de Tee Redução De Ferro Galvanizado 2x11/4pol</v>
          </cell>
          <cell r="C1861" t="str">
            <v>UN</v>
          </cell>
          <cell r="D1861">
            <v>17.700099999999999</v>
          </cell>
        </row>
        <row r="1862">
          <cell r="A1862" t="str">
            <v>001.26.01720</v>
          </cell>
          <cell r="B1862" t="str">
            <v>Fornecimento e Instalação de Tee Redução De Ferro Galvanizado 2x1 Pol</v>
          </cell>
          <cell r="C1862" t="str">
            <v>UN</v>
          </cell>
          <cell r="D1862">
            <v>13.7814</v>
          </cell>
        </row>
        <row r="1863">
          <cell r="A1863" t="str">
            <v>001.26.01740</v>
          </cell>
          <cell r="B1863" t="str">
            <v>Fornecimento e Instalação de Tee Redução De Ferro Galvanizado 1.5 X 1.1/4 Pol</v>
          </cell>
          <cell r="C1863" t="str">
            <v>UN</v>
          </cell>
          <cell r="D1863">
            <v>9.8513999999999999</v>
          </cell>
        </row>
        <row r="1864">
          <cell r="A1864" t="str">
            <v>001.26.01760</v>
          </cell>
          <cell r="B1864" t="str">
            <v>Fornecimento e Instalação de Tee Redução De Ferro Galvanizado 1.5 X 1 Pol</v>
          </cell>
          <cell r="C1864" t="str">
            <v>UN</v>
          </cell>
          <cell r="D1864">
            <v>14.1014</v>
          </cell>
        </row>
        <row r="1865">
          <cell r="A1865" t="str">
            <v>001.26.01780</v>
          </cell>
          <cell r="B1865" t="str">
            <v>Fornecimento e Instalação de Tee Redução De Ferro Galvanizado 1.5x3/4 Pol</v>
          </cell>
          <cell r="C1865" t="str">
            <v>UN</v>
          </cell>
          <cell r="D1865">
            <v>10.571400000000001</v>
          </cell>
        </row>
        <row r="1866">
          <cell r="A1866" t="str">
            <v>001.26.01800</v>
          </cell>
          <cell r="B1866" t="str">
            <v>Fornecimento e Instalação de Tee Redução De Ferro Galvanizado 1 1/4x1 Pol</v>
          </cell>
          <cell r="C1866" t="str">
            <v>UN</v>
          </cell>
          <cell r="D1866">
            <v>9.4814000000000007</v>
          </cell>
        </row>
        <row r="1867">
          <cell r="A1867" t="str">
            <v>001.26.01820</v>
          </cell>
          <cell r="B1867" t="str">
            <v>Fornecimento e Instalação de Tee Redução De Ferro Galvanizado 1 1/4x3/4 Pol</v>
          </cell>
          <cell r="C1867" t="str">
            <v>UN</v>
          </cell>
          <cell r="D1867">
            <v>9.4814000000000007</v>
          </cell>
        </row>
        <row r="1868">
          <cell r="A1868" t="str">
            <v>001.26.01840</v>
          </cell>
          <cell r="B1868" t="str">
            <v>Fornecimento e Instalação de Tee Redução De Ferro Galvanizado 1 1/4x1/2 Pol</v>
          </cell>
          <cell r="C1868" t="str">
            <v>UN</v>
          </cell>
          <cell r="D1868">
            <v>8.5814000000000004</v>
          </cell>
        </row>
        <row r="1869">
          <cell r="A1869" t="str">
            <v>001.26.01860</v>
          </cell>
          <cell r="B1869" t="str">
            <v>Fornecimento e Instalação de Tee Redução De Ferro Galvanizado 1x3/4 Pol</v>
          </cell>
          <cell r="C1869" t="str">
            <v>UN</v>
          </cell>
          <cell r="D1869">
            <v>5.8525999999999998</v>
          </cell>
        </row>
        <row r="1870">
          <cell r="A1870" t="str">
            <v>001.26.01880</v>
          </cell>
          <cell r="B1870" t="str">
            <v>Fornecimento e Instalação de Tee Redução De Ferro Galvanizado 1x1/2 Pol</v>
          </cell>
          <cell r="C1870" t="str">
            <v>UN</v>
          </cell>
          <cell r="D1870">
            <v>8.6026000000000007</v>
          </cell>
        </row>
        <row r="1871">
          <cell r="A1871" t="str">
            <v>001.26.01900</v>
          </cell>
          <cell r="B1871" t="str">
            <v>Fornecimento e Instalação de Tee Redução De Ferro Galvanizado 3/4x1/2 Pol</v>
          </cell>
          <cell r="C1871" t="str">
            <v>UN</v>
          </cell>
          <cell r="D1871">
            <v>4.4526000000000003</v>
          </cell>
        </row>
        <row r="1872">
          <cell r="A1872" t="str">
            <v>001.26.01920</v>
          </cell>
          <cell r="B1872" t="str">
            <v>Fornecimento e Instalação de Luva Simples De Ferro Galvanizado 4 Pol</v>
          </cell>
          <cell r="C1872" t="str">
            <v>UN</v>
          </cell>
          <cell r="D1872">
            <v>33.700099999999999</v>
          </cell>
        </row>
        <row r="1873">
          <cell r="A1873" t="str">
            <v>001.26.01940</v>
          </cell>
          <cell r="B1873" t="str">
            <v>Fornecimento e Instalação de Luva Simples De Ferro Galvanizado 3 Pol</v>
          </cell>
          <cell r="C1873" t="str">
            <v>UN</v>
          </cell>
          <cell r="D1873">
            <v>26.1814</v>
          </cell>
        </row>
        <row r="1874">
          <cell r="A1874" t="str">
            <v>001.26.01960</v>
          </cell>
          <cell r="B1874" t="str">
            <v>Fornecimento e Instalação de Luva Simples De Ferro Galvanizado 2.5 Pol</v>
          </cell>
          <cell r="C1874" t="str">
            <v>UN</v>
          </cell>
          <cell r="D1874">
            <v>18.3126</v>
          </cell>
        </row>
        <row r="1875">
          <cell r="A1875" t="str">
            <v>001.26.01980</v>
          </cell>
          <cell r="B1875" t="str">
            <v>Fornecimento e Instalação de Luva Simples De Ferro Galvanizado 2 Pol</v>
          </cell>
          <cell r="C1875" t="str">
            <v>UN</v>
          </cell>
          <cell r="D1875">
            <v>10.443899999999999</v>
          </cell>
        </row>
        <row r="1876">
          <cell r="A1876" t="str">
            <v>001.26.02000</v>
          </cell>
          <cell r="B1876" t="str">
            <v>Fornecimento e Instalação de Luva Simples De Ferro Galvanizado 1.5 Pol</v>
          </cell>
          <cell r="C1876" t="str">
            <v>UN</v>
          </cell>
          <cell r="D1876">
            <v>7.8438999999999997</v>
          </cell>
        </row>
        <row r="1877">
          <cell r="A1877" t="str">
            <v>001.26.02020</v>
          </cell>
          <cell r="B1877" t="str">
            <v>Fornecimento e Instalação de Luva Simples De Ferro Galvanizado 1 1/4/Pol</v>
          </cell>
          <cell r="C1877" t="str">
            <v>UN</v>
          </cell>
          <cell r="D1877">
            <v>6.2938999999999998</v>
          </cell>
        </row>
        <row r="1878">
          <cell r="A1878" t="str">
            <v>001.26.02040</v>
          </cell>
          <cell r="B1878" t="str">
            <v>Fornecimento e Instalação de Luva Simples De Ferro Galvanizado 1 Pol</v>
          </cell>
          <cell r="C1878" t="str">
            <v>UN</v>
          </cell>
          <cell r="D1878">
            <v>5.0251000000000001</v>
          </cell>
        </row>
        <row r="1879">
          <cell r="A1879" t="str">
            <v>001.26.02060</v>
          </cell>
          <cell r="B1879" t="str">
            <v>Fornecimento e Instalação de Luva Simples De Ferro Galvanizado 3/4 Pol</v>
          </cell>
          <cell r="C1879" t="str">
            <v>UN</v>
          </cell>
          <cell r="D1879">
            <v>3.8250999999999999</v>
          </cell>
        </row>
        <row r="1880">
          <cell r="A1880" t="str">
            <v>001.26.02080</v>
          </cell>
          <cell r="B1880" t="str">
            <v>Fornecimento e Instalação de Luva Simples De Ferro Galvanizado 1/2 Pol</v>
          </cell>
          <cell r="C1880" t="str">
            <v>UN</v>
          </cell>
          <cell r="D1880">
            <v>3.1251000000000002</v>
          </cell>
        </row>
        <row r="1881">
          <cell r="A1881" t="str">
            <v>001.26.02100</v>
          </cell>
          <cell r="B1881" t="str">
            <v>Fornecimento e Instalação de União Assento Plano De Ferro Galvanizado 4 Pol</v>
          </cell>
          <cell r="C1881" t="str">
            <v>UN</v>
          </cell>
          <cell r="D1881">
            <v>56.250100000000003</v>
          </cell>
        </row>
        <row r="1882">
          <cell r="A1882" t="str">
            <v>001.26.02120</v>
          </cell>
          <cell r="B1882" t="str">
            <v>Fornecimento e Instalação de União Assento Plano De Ferro Galvanizado 3 Pol</v>
          </cell>
          <cell r="C1882" t="str">
            <v>UN</v>
          </cell>
          <cell r="D1882">
            <v>45.781399999999998</v>
          </cell>
        </row>
        <row r="1883">
          <cell r="A1883" t="str">
            <v>001.26.02140</v>
          </cell>
          <cell r="B1883" t="str">
            <v>Fornecimento e Instalação de União Assento Plano De Ferro Galvanizado 2.5 Pol</v>
          </cell>
          <cell r="C1883" t="str">
            <v>UN</v>
          </cell>
          <cell r="D1883">
            <v>37.231400000000001</v>
          </cell>
        </row>
        <row r="1884">
          <cell r="A1884" t="str">
            <v>001.26.02160</v>
          </cell>
          <cell r="B1884" t="str">
            <v>Fornecimento e Instalação de União Assento Plano De Ferro Galvanizado 2 Pol</v>
          </cell>
          <cell r="C1884" t="str">
            <v>UN</v>
          </cell>
          <cell r="D1884">
            <v>26.3126</v>
          </cell>
        </row>
        <row r="1885">
          <cell r="A1885" t="str">
            <v>001.26.02180</v>
          </cell>
          <cell r="B1885" t="str">
            <v>Fornecimento e Instalação de União Assento Plano De Ferro Galvanizado 1.5 Pol</v>
          </cell>
          <cell r="C1885" t="str">
            <v>UN</v>
          </cell>
          <cell r="D1885">
            <v>18.712599999999998</v>
          </cell>
        </row>
        <row r="1886">
          <cell r="A1886" t="str">
            <v>001.26.02200</v>
          </cell>
          <cell r="B1886" t="str">
            <v>Fornecimento e Instalação de União Assento Plano De Ferro Galvanizado 1 1/4 Pol</v>
          </cell>
          <cell r="C1886" t="str">
            <v>UN</v>
          </cell>
          <cell r="D1886">
            <v>15.7126</v>
          </cell>
        </row>
        <row r="1887">
          <cell r="A1887" t="str">
            <v>001.26.02220</v>
          </cell>
          <cell r="B1887" t="str">
            <v>Fornecimento e Instalação de União Assento Plano De Ferro Galvanizado 1 Pol</v>
          </cell>
          <cell r="C1887" t="str">
            <v>UN</v>
          </cell>
          <cell r="D1887">
            <v>10.8439</v>
          </cell>
        </row>
        <row r="1888">
          <cell r="A1888" t="str">
            <v>001.26.02240</v>
          </cell>
          <cell r="B1888" t="str">
            <v>Fornecimento e Instalação de União Assento Plano De Ferro Galvanizado 3/4 Pol</v>
          </cell>
          <cell r="C1888" t="str">
            <v>UN</v>
          </cell>
          <cell r="D1888">
            <v>10.2439</v>
          </cell>
        </row>
        <row r="1889">
          <cell r="A1889" t="str">
            <v>001.26.02260</v>
          </cell>
          <cell r="B1889" t="str">
            <v>Fornecimento e Instalação de União Assento Plano De Ferro Galvanizado 1/2 Pol</v>
          </cell>
          <cell r="C1889" t="str">
            <v>UN</v>
          </cell>
          <cell r="D1889">
            <v>7.8438999999999997</v>
          </cell>
        </row>
        <row r="1890">
          <cell r="A1890" t="str">
            <v>001.26.02280</v>
          </cell>
          <cell r="B1890" t="str">
            <v>Fornecimento e Instalação de Flanges C/Sextavados De Ferro Galvanizado 4 Pol</v>
          </cell>
          <cell r="C1890" t="str">
            <v>UN</v>
          </cell>
          <cell r="D1890">
            <v>44.067399999999999</v>
          </cell>
        </row>
        <row r="1891">
          <cell r="A1891" t="str">
            <v>001.26.02300</v>
          </cell>
          <cell r="B1891" t="str">
            <v>Fornecimento e Instalação de Flanges C/Sextavados De Ferro Galvanizado 3 Pol</v>
          </cell>
          <cell r="C1891" t="str">
            <v>UN</v>
          </cell>
          <cell r="D1891">
            <v>34.680100000000003</v>
          </cell>
        </row>
        <row r="1892">
          <cell r="A1892" t="str">
            <v>001.26.02320</v>
          </cell>
          <cell r="B1892" t="str">
            <v>Fornecimento e Instalação de Flanges C/Sextavados De Ferro Galvanizado  2.5 Pol</v>
          </cell>
          <cell r="C1892" t="str">
            <v>UN</v>
          </cell>
          <cell r="D1892">
            <v>23.7514</v>
          </cell>
        </row>
        <row r="1893">
          <cell r="A1893" t="str">
            <v>001.26.02340</v>
          </cell>
          <cell r="B1893" t="str">
            <v>Fornecimento e Instalação de Flanges C/Sextavados De Ferro Galvanizado 2 Pol</v>
          </cell>
          <cell r="C1893" t="str">
            <v>UN</v>
          </cell>
          <cell r="D1893">
            <v>17.262599999999999</v>
          </cell>
        </row>
        <row r="1894">
          <cell r="A1894" t="str">
            <v>001.26.02360</v>
          </cell>
          <cell r="B1894" t="str">
            <v>Fornecimento e Instalação de Flanges C/Sextavados De Ferro Galvanizado 1.5 Pol</v>
          </cell>
          <cell r="C1894" t="str">
            <v>UN</v>
          </cell>
          <cell r="D1894">
            <v>7.2938999999999998</v>
          </cell>
        </row>
        <row r="1895">
          <cell r="A1895" t="str">
            <v>001.26.02380</v>
          </cell>
          <cell r="B1895" t="str">
            <v>Fornecimento e Instalação de Flanges C/Sextavados De Ferro Galvanizado 1 1/4 Pol</v>
          </cell>
          <cell r="C1895" t="str">
            <v>UN</v>
          </cell>
          <cell r="D1895">
            <v>6.5438999999999998</v>
          </cell>
        </row>
        <row r="1896">
          <cell r="A1896" t="str">
            <v>001.26.02400</v>
          </cell>
          <cell r="B1896" t="str">
            <v>Fornecimento e Instalação de Flanges C/Sextavados De  Ferro Galvanizado 1 Pol</v>
          </cell>
          <cell r="C1896" t="str">
            <v>UN</v>
          </cell>
          <cell r="D1896">
            <v>5.6750999999999996</v>
          </cell>
        </row>
        <row r="1897">
          <cell r="A1897" t="str">
            <v>001.26.02420</v>
          </cell>
          <cell r="B1897" t="str">
            <v>Fornecimento e Instalação de Flanges C/Sextavados De Ferro Galvanizado  3/4 Pol</v>
          </cell>
          <cell r="C1897" t="str">
            <v>UN</v>
          </cell>
          <cell r="D1897">
            <v>7.0050999999999997</v>
          </cell>
        </row>
        <row r="1898">
          <cell r="A1898" t="str">
            <v>001.26.02440</v>
          </cell>
          <cell r="B1898" t="str">
            <v>Fornecimento e Instalação de Flanges C/Sextavados De Ferro Galvanizado 1/2 Pol</v>
          </cell>
          <cell r="C1898" t="str">
            <v>UN</v>
          </cell>
          <cell r="D1898">
            <v>6.0450999999999997</v>
          </cell>
        </row>
        <row r="1899">
          <cell r="A1899" t="str">
            <v>001.26.02460</v>
          </cell>
          <cell r="B1899" t="str">
            <v>Fornecimento e Instalação de Niples Duplos De Ferro Galvanizado 4 Pol</v>
          </cell>
          <cell r="C1899" t="str">
            <v>UN</v>
          </cell>
          <cell r="D1899">
            <v>35.250100000000003</v>
          </cell>
        </row>
        <row r="1900">
          <cell r="A1900" t="str">
            <v>001.26.02480</v>
          </cell>
          <cell r="B1900" t="str">
            <v>Fornecimento e Instalação de Niples Duplos De Ferro Galvanizado 3 Pol</v>
          </cell>
          <cell r="C1900" t="str">
            <v>UN</v>
          </cell>
          <cell r="D1900">
            <v>19.581399999999999</v>
          </cell>
        </row>
        <row r="1901">
          <cell r="A1901" t="str">
            <v>001.26.02500</v>
          </cell>
          <cell r="B1901" t="str">
            <v>Fornecimento e Instalação de Niples Duplos De Ferro Galvanizado 2.5 Pol</v>
          </cell>
          <cell r="C1901" t="str">
            <v>UN</v>
          </cell>
          <cell r="D1901">
            <v>13.762600000000001</v>
          </cell>
        </row>
        <row r="1902">
          <cell r="A1902" t="str">
            <v>001.26.02520</v>
          </cell>
          <cell r="B1902" t="str">
            <v>Fornecimento e Instalação de Niples Duplos De Ferro Galvanizado 2 Pol</v>
          </cell>
          <cell r="C1902" t="str">
            <v>UN</v>
          </cell>
          <cell r="D1902">
            <v>10.943899999999999</v>
          </cell>
        </row>
        <row r="1903">
          <cell r="A1903" t="str">
            <v>001.26.02540</v>
          </cell>
          <cell r="B1903" t="str">
            <v>Fornecimento e Instalação de Niples Duplos De Ferro Galvanizado 1.5 Pol</v>
          </cell>
          <cell r="C1903" t="str">
            <v>UN</v>
          </cell>
          <cell r="D1903">
            <v>6.2938999999999998</v>
          </cell>
        </row>
        <row r="1904">
          <cell r="A1904" t="str">
            <v>001.26.02560</v>
          </cell>
          <cell r="B1904" t="str">
            <v>Fornecimento e Instalação de Niples Duplos De Ferro Galvanizado 1 1/4 Pol</v>
          </cell>
          <cell r="C1904" t="str">
            <v>UN</v>
          </cell>
          <cell r="D1904">
            <v>5.8438999999999997</v>
          </cell>
        </row>
        <row r="1905">
          <cell r="A1905" t="str">
            <v>001.26.02580</v>
          </cell>
          <cell r="B1905" t="str">
            <v>Fornecimento e Instalação de Niples Duplos De Ferro Galvanizado 1 Pol</v>
          </cell>
          <cell r="C1905" t="str">
            <v>UN</v>
          </cell>
          <cell r="D1905">
            <v>4.4751000000000003</v>
          </cell>
        </row>
        <row r="1906">
          <cell r="A1906" t="str">
            <v>001.26.02600</v>
          </cell>
          <cell r="B1906" t="str">
            <v>Fornecimento e Instalação de Niples Duplos De Ferro Galvanizado 3/4 Pol</v>
          </cell>
          <cell r="C1906" t="str">
            <v>UN</v>
          </cell>
          <cell r="D1906">
            <v>3.4251</v>
          </cell>
        </row>
        <row r="1907">
          <cell r="A1907" t="str">
            <v>001.26.02620</v>
          </cell>
          <cell r="B1907" t="str">
            <v>Fornecimento e Instalação de Niples Duplos De Ferro Galvanizado 1/2 Pol</v>
          </cell>
          <cell r="C1907" t="str">
            <v>UN</v>
          </cell>
          <cell r="D1907">
            <v>2.9750999999999999</v>
          </cell>
        </row>
        <row r="1908">
          <cell r="A1908" t="str">
            <v>001.26.02640</v>
          </cell>
          <cell r="B1908" t="str">
            <v>Fornecimento e Instalação de Tampão Ou Cap De Ferro Galvanizado 4 Pol</v>
          </cell>
          <cell r="C1908" t="str">
            <v>UN</v>
          </cell>
          <cell r="D1908">
            <v>23.1814</v>
          </cell>
        </row>
        <row r="1909">
          <cell r="A1909" t="str">
            <v>001.26.02660</v>
          </cell>
          <cell r="B1909" t="str">
            <v>Fornecimento e Instalação de Tampão Ou Cap De Ferro Galvanizado 3 Pol</v>
          </cell>
          <cell r="C1909" t="str">
            <v>UN</v>
          </cell>
          <cell r="D1909">
            <v>16.512599999999999</v>
          </cell>
        </row>
        <row r="1910">
          <cell r="A1910" t="str">
            <v>001.26.02680</v>
          </cell>
          <cell r="B1910" t="str">
            <v>Fornecimento e Instalação de Tampão Ou Cap De Ferro Galvanizado 2.5 Pol</v>
          </cell>
          <cell r="C1910" t="str">
            <v>UN</v>
          </cell>
          <cell r="D1910">
            <v>9.4438999999999993</v>
          </cell>
        </row>
        <row r="1911">
          <cell r="A1911" t="str">
            <v>001.26.02700</v>
          </cell>
          <cell r="B1911" t="str">
            <v>Fornecimento e Instalação de Tampão Ou Cap De Ferro Galvanizado 2 Pol</v>
          </cell>
          <cell r="C1911" t="str">
            <v>UN</v>
          </cell>
          <cell r="D1911">
            <v>7.0251000000000001</v>
          </cell>
        </row>
        <row r="1912">
          <cell r="A1912" t="str">
            <v>001.26.02720</v>
          </cell>
          <cell r="B1912" t="str">
            <v>Fornecimento e Instalação de Tampão Ou Cap De Ferro Galvanizado 1.5 Pol</v>
          </cell>
          <cell r="C1912" t="str">
            <v>UN</v>
          </cell>
          <cell r="D1912">
            <v>5.4751000000000003</v>
          </cell>
        </row>
        <row r="1913">
          <cell r="A1913" t="str">
            <v>001.26.02740</v>
          </cell>
          <cell r="B1913" t="str">
            <v>Fornecimento e Instalação de Tampão Ou Cap De Ferro Galvanizado 1 1/4 Pol</v>
          </cell>
          <cell r="C1913" t="str">
            <v>UN</v>
          </cell>
          <cell r="D1913">
            <v>5.5251000000000001</v>
          </cell>
        </row>
        <row r="1914">
          <cell r="A1914" t="str">
            <v>001.26.02760</v>
          </cell>
          <cell r="B1914" t="str">
            <v>Fornecimento e Instalação de Tampão Ou Cap De Ferro Galvanizado 1 Pol</v>
          </cell>
          <cell r="C1914" t="str">
            <v>UN</v>
          </cell>
          <cell r="D1914">
            <v>3.6063000000000001</v>
          </cell>
        </row>
        <row r="1915">
          <cell r="A1915" t="str">
            <v>001.26.02780</v>
          </cell>
          <cell r="B1915" t="str">
            <v>Fornecimento e Instalação de Tampão Ou Cap De Ferro Galvanizado 3/4 Pol</v>
          </cell>
          <cell r="C1915" t="str">
            <v>UN</v>
          </cell>
          <cell r="D1915">
            <v>2.7363</v>
          </cell>
        </row>
        <row r="1916">
          <cell r="A1916" t="str">
            <v>001.26.02800</v>
          </cell>
          <cell r="B1916" t="str">
            <v>Fornecimento e Instalação de Tampão Ou Cap De Ferro Galvanizado 1/2 Pol</v>
          </cell>
          <cell r="C1916" t="str">
            <v>UN</v>
          </cell>
          <cell r="D1916">
            <v>2.5063</v>
          </cell>
        </row>
        <row r="1917">
          <cell r="A1917" t="str">
            <v>001.27</v>
          </cell>
          <cell r="B1917" t="str">
            <v>INSTALAÇÕES HIDRÁULICAS - VÁLVULAS E REGISTROS</v>
          </cell>
          <cell r="D1917">
            <v>3047.9119999999998</v>
          </cell>
        </row>
        <row r="1918">
          <cell r="A1918" t="str">
            <v>001.27.00020</v>
          </cell>
          <cell r="B1918" t="str">
            <v>Registro de gaveta em acabamento bruto (amarelo) s/ canopla n.1502 4 pol</v>
          </cell>
          <cell r="C1918" t="str">
            <v>UN</v>
          </cell>
          <cell r="D1918">
            <v>266.3886</v>
          </cell>
        </row>
        <row r="1919">
          <cell r="A1919" t="str">
            <v>001.27.00040</v>
          </cell>
          <cell r="B1919" t="str">
            <v>Registro de gaveta em acabamento bruto (amarelo) s/ canopla n.1502 3 pol</v>
          </cell>
          <cell r="C1919" t="str">
            <v>UN</v>
          </cell>
          <cell r="D1919">
            <v>160.45590000000001</v>
          </cell>
        </row>
        <row r="1920">
          <cell r="A1920" t="str">
            <v>001.27.00060</v>
          </cell>
          <cell r="B1920" t="str">
            <v>Registro de gaveta em acabamento bruto (amarelo) s/ canopla n.1502 2 1/2 pol</v>
          </cell>
          <cell r="C1920" t="str">
            <v>UN</v>
          </cell>
          <cell r="D1920">
            <v>144.72550000000001</v>
          </cell>
        </row>
        <row r="1921">
          <cell r="A1921" t="str">
            <v>001.27.00080</v>
          </cell>
          <cell r="B1921" t="str">
            <v>Registro de gaveta em acabamento bruto (amarelo) s/ canopla n.1502 2 pol</v>
          </cell>
          <cell r="C1921" t="str">
            <v>UN</v>
          </cell>
          <cell r="D1921">
            <v>50.418700000000001</v>
          </cell>
        </row>
        <row r="1922">
          <cell r="A1922" t="str">
            <v>001.27.00100</v>
          </cell>
          <cell r="B1922" t="str">
            <v>Registro de gaveta em acabamento bruto (amarelo) s/ canopla n.1502 1 1/2 pol</v>
          </cell>
          <cell r="C1922" t="str">
            <v>UN</v>
          </cell>
          <cell r="D1922">
            <v>33.988300000000002</v>
          </cell>
        </row>
        <row r="1923">
          <cell r="A1923" t="str">
            <v>001.27.00120</v>
          </cell>
          <cell r="B1923" t="str">
            <v>Registro de gaveta em acabamento bruto (amarelo) s/ canopla n.1502 1 1/4 pol</v>
          </cell>
          <cell r="C1923" t="str">
            <v>UN</v>
          </cell>
          <cell r="D1923">
            <v>29.117899999999999</v>
          </cell>
        </row>
        <row r="1924">
          <cell r="A1924" t="str">
            <v>001.27.00140</v>
          </cell>
          <cell r="B1924" t="str">
            <v>Registro de gaveta em acabamento bruto (amarelo) s/ canopla n.1502 1 pol</v>
          </cell>
          <cell r="C1924" t="str">
            <v>UN</v>
          </cell>
          <cell r="D1924">
            <v>21.979900000000001</v>
          </cell>
        </row>
        <row r="1925">
          <cell r="A1925" t="str">
            <v>001.27.00160</v>
          </cell>
          <cell r="B1925" t="str">
            <v>Registro de gaveta em acabamento bruto (amarelo) s/ canopla n.1502 3/4 pol</v>
          </cell>
          <cell r="C1925" t="str">
            <v>UN</v>
          </cell>
          <cell r="D1925">
            <v>16.5091</v>
          </cell>
        </row>
        <row r="1926">
          <cell r="A1926" t="str">
            <v>001.27.00180</v>
          </cell>
          <cell r="B1926" t="str">
            <v>Registro de gaveta em acabamento bruto (amarelo) s/ canopla n.1502 1/2 pol</v>
          </cell>
          <cell r="C1926" t="str">
            <v>UN</v>
          </cell>
          <cell r="D1926">
            <v>30.7287</v>
          </cell>
        </row>
        <row r="1927">
          <cell r="A1927" t="str">
            <v>001.27.00200</v>
          </cell>
          <cell r="B1927" t="str">
            <v>Registro de gaveta cromado linha gemini embutir c/ canopla mod 44 n. 1509 deca 1 1/4 pol</v>
          </cell>
          <cell r="C1927" t="str">
            <v>UN</v>
          </cell>
          <cell r="D1927">
            <v>57.767899999999997</v>
          </cell>
        </row>
        <row r="1928">
          <cell r="A1928" t="str">
            <v>001.27.00220</v>
          </cell>
          <cell r="B1928" t="str">
            <v>Registro de gaveta cromado linha gemini embutir c/ canopla mod 44 n. 1509 deca 1  pol</v>
          </cell>
          <cell r="C1928" t="str">
            <v>UN</v>
          </cell>
          <cell r="D1928">
            <v>47.5899</v>
          </cell>
        </row>
        <row r="1929">
          <cell r="A1929" t="str">
            <v>001.27.00240</v>
          </cell>
          <cell r="B1929" t="str">
            <v>Registro de gaveta cromado linha gemini embutir c/ canopla mod 44 n. 1509 deca 3/4 pol</v>
          </cell>
          <cell r="C1929" t="str">
            <v>UN</v>
          </cell>
          <cell r="D1929">
            <v>41.979100000000003</v>
          </cell>
        </row>
        <row r="1930">
          <cell r="A1930" t="str">
            <v>001.27.00260</v>
          </cell>
          <cell r="B1930" t="str">
            <v>Registro de gaveta cromado linha gemini embutir c/ canopla mod 44 n. 1509 deca  1/2 pol</v>
          </cell>
          <cell r="C1930" t="str">
            <v>UN</v>
          </cell>
          <cell r="D1930">
            <v>38.428699999999999</v>
          </cell>
        </row>
        <row r="1931">
          <cell r="A1931" t="str">
            <v>001.27.00280</v>
          </cell>
          <cell r="B1931" t="str">
            <v>Registro de gaveta cromado linha prata de embutir c/ canopla modelo 50 n 1509 deca 2 pol</v>
          </cell>
          <cell r="C1931" t="str">
            <v>UN</v>
          </cell>
          <cell r="D1931">
            <v>94.628699999999995</v>
          </cell>
        </row>
        <row r="1932">
          <cell r="A1932" t="str">
            <v>001.27.00300</v>
          </cell>
          <cell r="B1932" t="str">
            <v>Registro de gaveta cromado linha prata de embutir c/ canopla modelo 50 n 1509 deca 1 1/2 pol</v>
          </cell>
          <cell r="C1932" t="str">
            <v>UN</v>
          </cell>
          <cell r="D1932">
            <v>94.5959</v>
          </cell>
        </row>
        <row r="1933">
          <cell r="A1933" t="str">
            <v>001.27.00320</v>
          </cell>
          <cell r="B1933" t="str">
            <v>Registro de gaveta cromado linha prata de embutir c/ canopla modelo 50 n 1509 deca 1 1/4 pol</v>
          </cell>
          <cell r="C1933" t="str">
            <v>UN</v>
          </cell>
          <cell r="D1933">
            <v>45.107900000000001</v>
          </cell>
        </row>
        <row r="1934">
          <cell r="A1934" t="str">
            <v>001.27.00340</v>
          </cell>
          <cell r="B1934" t="str">
            <v>Registro de gaveta cromado linha prata de embutir c/ canopla modelo 50 n 1509 deca 1 pol</v>
          </cell>
          <cell r="C1934" t="str">
            <v>UN</v>
          </cell>
          <cell r="D1934">
            <v>31.379899999999999</v>
          </cell>
        </row>
        <row r="1935">
          <cell r="A1935" t="str">
            <v>001.27.00360</v>
          </cell>
          <cell r="B1935" t="str">
            <v>Registro de gaveta cromado linha prata de embutir c/ canopla modelo 50 n 1509 deca 3/4 pol</v>
          </cell>
          <cell r="C1935" t="str">
            <v>UN</v>
          </cell>
          <cell r="D1935">
            <v>52.4191</v>
          </cell>
        </row>
        <row r="1936">
          <cell r="A1936" t="str">
            <v>001.27.00380</v>
          </cell>
          <cell r="B1936" t="str">
            <v>Registro de gaveta cromado linha prata de embutir c/ canopla modelo 50 n 1509 deca 1/2 pol</v>
          </cell>
          <cell r="C1936" t="str">
            <v>UN</v>
          </cell>
          <cell r="D1936">
            <v>26.7987</v>
          </cell>
        </row>
        <row r="1937">
          <cell r="A1937" t="str">
            <v>001.27.00400</v>
          </cell>
          <cell r="B1937" t="str">
            <v>Registro de gaveta  cromado - c 39 - deca c/ canopla 1 1/2 pol</v>
          </cell>
          <cell r="C1937" t="str">
            <v>UN</v>
          </cell>
          <cell r="D1937">
            <v>57.418300000000002</v>
          </cell>
        </row>
        <row r="1938">
          <cell r="A1938" t="str">
            <v>001.27.00420</v>
          </cell>
          <cell r="B1938" t="str">
            <v>Registro de gaveta  cromado - c 39 - deca c/ canopla 1 pol</v>
          </cell>
          <cell r="C1938" t="str">
            <v>UN</v>
          </cell>
          <cell r="D1938">
            <v>34.5199</v>
          </cell>
        </row>
        <row r="1939">
          <cell r="A1939" t="str">
            <v>001.27.00440</v>
          </cell>
          <cell r="B1939" t="str">
            <v>Registro de gaveta  cromado - c 39 - deca c/ canopla 3/4 pol</v>
          </cell>
          <cell r="C1939" t="str">
            <v>UN</v>
          </cell>
          <cell r="D1939">
            <v>29.769100000000002</v>
          </cell>
        </row>
        <row r="1940">
          <cell r="A1940" t="str">
            <v>001.27.00460</v>
          </cell>
          <cell r="B1940" t="str">
            <v>Registro de gaveta c/ acabamento bruto (amarelo) sem canopla abnt - docol -3 pol</v>
          </cell>
          <cell r="C1940" t="str">
            <v>UN</v>
          </cell>
          <cell r="D1940">
            <v>102.6159</v>
          </cell>
        </row>
        <row r="1941">
          <cell r="A1941" t="str">
            <v>001.27.00480</v>
          </cell>
          <cell r="B1941" t="str">
            <v>Registro de gaveta c/ acabamento bruto (amarelo) sem canopla abnt - docol -2pol</v>
          </cell>
          <cell r="C1941" t="str">
            <v>UN</v>
          </cell>
          <cell r="D1941">
            <v>34.2087</v>
          </cell>
        </row>
        <row r="1942">
          <cell r="A1942" t="str">
            <v>001.27.00500</v>
          </cell>
          <cell r="B1942" t="str">
            <v>Registro de gaveta c/ acabamento bruto (amarelo) sem canopla abnt - docol -1 pol</v>
          </cell>
          <cell r="C1942" t="str">
            <v>UN</v>
          </cell>
          <cell r="D1942">
            <v>14.2599</v>
          </cell>
        </row>
        <row r="1943">
          <cell r="A1943" t="str">
            <v>001.27.00520</v>
          </cell>
          <cell r="B1943" t="str">
            <v>Registro de gaveta c/ acabamento bruto (amarelo) sem canopla abnt - docol -3/4 pol</v>
          </cell>
          <cell r="C1943" t="str">
            <v>UN</v>
          </cell>
          <cell r="D1943">
            <v>11.649100000000001</v>
          </cell>
        </row>
        <row r="1944">
          <cell r="A1944" t="str">
            <v>001.27.00540</v>
          </cell>
          <cell r="B1944" t="str">
            <v>Acabamento cromado - linha prata de embutir c/ canopla mod itapema - docol -2 pol</v>
          </cell>
          <cell r="C1944" t="str">
            <v>UN</v>
          </cell>
          <cell r="D1944">
            <v>36.328699999999998</v>
          </cell>
        </row>
        <row r="1945">
          <cell r="A1945" t="str">
            <v>001.27.00560</v>
          </cell>
          <cell r="B1945" t="str">
            <v>Acabamento cromado - linha prata de embutir c/ canopla mod itapema - docol -1 1/2 pol</v>
          </cell>
          <cell r="C1945" t="str">
            <v>UN</v>
          </cell>
          <cell r="D1945">
            <v>37.668700000000001</v>
          </cell>
        </row>
        <row r="1946">
          <cell r="A1946" t="str">
            <v>001.27.00580</v>
          </cell>
          <cell r="B1946" t="str">
            <v>Acabamento cromado - linha prata de embutir c/ canopla mod itapema - docol -1  pol</v>
          </cell>
          <cell r="C1946" t="str">
            <v>UN</v>
          </cell>
          <cell r="D1946">
            <v>28.1599</v>
          </cell>
        </row>
        <row r="1947">
          <cell r="A1947" t="str">
            <v>001.27.00600</v>
          </cell>
          <cell r="B1947" t="str">
            <v>Acabamento cromado - linha prata de embutir c/ canopla mod itapema - docol -3/4  pol</v>
          </cell>
          <cell r="C1947" t="str">
            <v>UN</v>
          </cell>
          <cell r="D1947">
            <v>25.679099999999998</v>
          </cell>
        </row>
        <row r="1948">
          <cell r="A1948" t="str">
            <v>001.27.00620</v>
          </cell>
          <cell r="B1948" t="str">
            <v>Acabamento bruto linha popular 3/4 pol</v>
          </cell>
          <cell r="C1948" t="str">
            <v>UN</v>
          </cell>
          <cell r="D1948">
            <v>15.069100000000001</v>
          </cell>
        </row>
        <row r="1949">
          <cell r="A1949" t="str">
            <v>001.27.00640</v>
          </cell>
          <cell r="B1949" t="str">
            <v>Acabamento bruto linha popular 1/2 pol</v>
          </cell>
          <cell r="C1949" t="str">
            <v>UN</v>
          </cell>
          <cell r="D1949">
            <v>13.469099999999999</v>
          </cell>
        </row>
        <row r="1950">
          <cell r="A1950" t="str">
            <v>001.27.00660</v>
          </cell>
          <cell r="B1950" t="str">
            <v>Registro de gaveta cromado linha italiana de embutir c/ canopla mod. 45 n.1509 1 1/2 pol</v>
          </cell>
          <cell r="C1950" t="str">
            <v>UN</v>
          </cell>
          <cell r="D1950">
            <v>87.9983</v>
          </cell>
        </row>
        <row r="1951">
          <cell r="A1951" t="str">
            <v>001.27.00680</v>
          </cell>
          <cell r="B1951" t="str">
            <v>Registro de gaveta cromado linha italiana de embutir c/ canopla mod. 45 n.1509 1 1/4 pol</v>
          </cell>
          <cell r="C1951" t="str">
            <v>UN</v>
          </cell>
          <cell r="D1951">
            <v>86.707899999999995</v>
          </cell>
        </row>
        <row r="1952">
          <cell r="A1952" t="str">
            <v>001.27.00700</v>
          </cell>
          <cell r="B1952" t="str">
            <v>Registro de gaveta cromado linha italiana de embutir c/ canopla mod. 45 n.1509 1 pol</v>
          </cell>
          <cell r="C1952" t="str">
            <v>UN</v>
          </cell>
          <cell r="D1952">
            <v>60.989899999999999</v>
          </cell>
        </row>
        <row r="1953">
          <cell r="A1953" t="str">
            <v>001.27.00720</v>
          </cell>
          <cell r="B1953" t="str">
            <v>Registro de gaveta cromado linha italiana de embutir c/ canopla mod. 45 n.1509 3/4 pol</v>
          </cell>
          <cell r="C1953" t="str">
            <v>UN</v>
          </cell>
          <cell r="D1953">
            <v>52.459099999999999</v>
          </cell>
        </row>
        <row r="1954">
          <cell r="A1954" t="str">
            <v>001.27.00740</v>
          </cell>
          <cell r="B1954" t="str">
            <v>Registro de gaveta cromado linha italiana de embutir c/ canopla mod. 45 n.1509  1/2 pol</v>
          </cell>
          <cell r="C1954" t="str">
            <v>UN</v>
          </cell>
          <cell r="D1954">
            <v>48.658700000000003</v>
          </cell>
        </row>
        <row r="1955">
          <cell r="A1955" t="str">
            <v>001.27.00760</v>
          </cell>
          <cell r="B1955" t="str">
            <v>Registro de pressão cromado linha gemini de embutir c/ canopla mod 44 n 1416 3/4 pol</v>
          </cell>
          <cell r="C1955" t="str">
            <v>UN</v>
          </cell>
          <cell r="D1955">
            <v>38.6691</v>
          </cell>
        </row>
        <row r="1956">
          <cell r="A1956" t="str">
            <v>001.27.00780</v>
          </cell>
          <cell r="B1956" t="str">
            <v>Registro de pressão cromado linha gemini de embutir c/ canopla mod 44 n 1416 1/2 pol</v>
          </cell>
          <cell r="C1956" t="str">
            <v>UN</v>
          </cell>
          <cell r="D1956">
            <v>37.748699999999999</v>
          </cell>
        </row>
        <row r="1957">
          <cell r="A1957" t="str">
            <v>001.27.00800</v>
          </cell>
          <cell r="B1957" t="str">
            <v>Registro de pressão cromado linha italiana de embutir c/ canopla mod 45 n 1416 deca 3/4 pol</v>
          </cell>
          <cell r="C1957" t="str">
            <v>UN</v>
          </cell>
          <cell r="D1957">
            <v>53.869100000000003</v>
          </cell>
        </row>
        <row r="1958">
          <cell r="A1958" t="str">
            <v>001.27.00820</v>
          </cell>
          <cell r="B1958" t="str">
            <v>Registro de pressão cromado linha italiana de embutir c/ canopla mod 45 n 1416 deca 1/2 pol</v>
          </cell>
          <cell r="C1958" t="str">
            <v>UN</v>
          </cell>
          <cell r="D1958">
            <v>48.238700000000001</v>
          </cell>
        </row>
        <row r="1959">
          <cell r="A1959" t="str">
            <v>001.27.00840</v>
          </cell>
          <cell r="B1959" t="str">
            <v>Registro de pressão cromado linha prata embutir c/ canopla mod 50 n 1416 deca 3/4 pol</v>
          </cell>
          <cell r="C1959" t="str">
            <v>UN</v>
          </cell>
          <cell r="D1959">
            <v>34.769100000000002</v>
          </cell>
        </row>
        <row r="1960">
          <cell r="A1960" t="str">
            <v>001.27.00860</v>
          </cell>
          <cell r="B1960" t="str">
            <v>Registro de pressão cromado linha prata embutir c/ canopla mod 50 n 1416 deca 1/2 pol</v>
          </cell>
          <cell r="C1960" t="str">
            <v>UN</v>
          </cell>
          <cell r="D1960">
            <v>26.0687</v>
          </cell>
        </row>
        <row r="1961">
          <cell r="A1961" t="str">
            <v>001.27.00880</v>
          </cell>
          <cell r="B1961" t="str">
            <v>Registro de pressão cromado de embutir c/ canopla 1193 - c 39 deca 3/4 pol</v>
          </cell>
          <cell r="C1961" t="str">
            <v>UN</v>
          </cell>
          <cell r="D1961">
            <v>38.459099999999999</v>
          </cell>
        </row>
        <row r="1962">
          <cell r="A1962" t="str">
            <v>001.27.00900</v>
          </cell>
          <cell r="B1962" t="str">
            <v>Registro de pressão cromado de embutir c/ canopla 1193 - c 39 deca 1/2 pol</v>
          </cell>
          <cell r="C1962" t="str">
            <v>UN</v>
          </cell>
          <cell r="D1962">
            <v>38.459099999999999</v>
          </cell>
        </row>
        <row r="1963">
          <cell r="A1963" t="str">
            <v>001.27.00920</v>
          </cell>
          <cell r="B1963" t="str">
            <v>Registro de pressão acabamento cromado - linha prata de embutir c/ canopla modelo itapema  - docol - 3/4 pol</v>
          </cell>
          <cell r="C1963" t="str">
            <v>UN</v>
          </cell>
          <cell r="D1963">
            <v>27.659099999999999</v>
          </cell>
        </row>
        <row r="1964">
          <cell r="A1964" t="str">
            <v>001.27.00940</v>
          </cell>
          <cell r="B1964" t="str">
            <v>Registro de pressão acabamento cromado - linha prata de embutir c/ canopla modelo itapema  - docol - 1/2 pol</v>
          </cell>
          <cell r="C1964" t="str">
            <v>UN</v>
          </cell>
          <cell r="D1964">
            <v>27.635100000000001</v>
          </cell>
        </row>
        <row r="1965">
          <cell r="A1965" t="str">
            <v>001.27.00960</v>
          </cell>
          <cell r="B1965" t="str">
            <v>Registro de pressão acabamento simples linha popular 1/2 pol</v>
          </cell>
          <cell r="C1965" t="str">
            <v>UN</v>
          </cell>
          <cell r="D1965">
            <v>20.569099999999999</v>
          </cell>
        </row>
        <row r="1966">
          <cell r="A1966" t="str">
            <v>001.27.00980</v>
          </cell>
          <cell r="B1966" t="str">
            <v>Registro de pressão de 1/2"""""""""""""""""""""""""""""""" (chuveiro) (mic)</v>
          </cell>
          <cell r="C1966" t="str">
            <v>UN</v>
          </cell>
          <cell r="D1966">
            <v>38.459099999999999</v>
          </cell>
        </row>
        <row r="1967">
          <cell r="A1967" t="str">
            <v>001.27.01000</v>
          </cell>
          <cell r="B1967" t="str">
            <v>Válvula de descarga hydra c/ embolo de bronze n.2515 canopla lisa cromada deca 1 1/2 pol</v>
          </cell>
          <cell r="C1967" t="str">
            <v>UN</v>
          </cell>
          <cell r="D1967">
            <v>91.990899999999996</v>
          </cell>
        </row>
        <row r="1968">
          <cell r="A1968" t="str">
            <v>001.27.01020</v>
          </cell>
          <cell r="B1968" t="str">
            <v>Válvula de descarga hydra c/ embolo de bronze n.2515 canopla lisa cromada deca 1 1/4 pol</v>
          </cell>
          <cell r="C1968" t="str">
            <v>UN</v>
          </cell>
          <cell r="D1968">
            <v>94.930899999999994</v>
          </cell>
        </row>
        <row r="1969">
          <cell r="A1969" t="str">
            <v>001.27.01040</v>
          </cell>
          <cell r="B1969" t="str">
            <v>Válvula de descarga hydra master n.2530 cromada deca 1 1/2 pol</v>
          </cell>
          <cell r="C1969" t="str">
            <v>UN</v>
          </cell>
          <cell r="D1969">
            <v>71.971299999999999</v>
          </cell>
        </row>
        <row r="1970">
          <cell r="A1970" t="str">
            <v>001.27.01060</v>
          </cell>
          <cell r="B1970" t="str">
            <v>Válvula de descarga hydra master n.2530 cromada deca 1 1/4 pol</v>
          </cell>
          <cell r="C1970" t="str">
            <v>UN</v>
          </cell>
          <cell r="D1970">
            <v>71.940899999999999</v>
          </cell>
        </row>
        <row r="1971">
          <cell r="A1971" t="str">
            <v>001.27.01080</v>
          </cell>
          <cell r="B1971" t="str">
            <v>Válvula de descarga docol-stander 1 1/2 pol</v>
          </cell>
          <cell r="C1971" t="str">
            <v>UN</v>
          </cell>
          <cell r="D1971">
            <v>60.031300000000002</v>
          </cell>
        </row>
        <row r="1972">
          <cell r="A1972" t="str">
            <v>001.27.01100</v>
          </cell>
          <cell r="B1972" t="str">
            <v>Válvula p/ pia cromada deca n.1600 p/ lav 1x2 pol</v>
          </cell>
          <cell r="C1972" t="str">
            <v>UN</v>
          </cell>
          <cell r="D1972">
            <v>32.618699999999997</v>
          </cell>
        </row>
        <row r="1973">
          <cell r="A1973" t="str">
            <v>001.27.01120</v>
          </cell>
          <cell r="B1973" t="str">
            <v>Valvula p/pia americana cromada n.1623 marca deca 1.5x3 3/4 pol</v>
          </cell>
          <cell r="C1973" t="str">
            <v>UN</v>
          </cell>
          <cell r="D1973">
            <v>58.818199999999997</v>
          </cell>
        </row>
        <row r="1974">
          <cell r="A1974" t="str">
            <v>001.27.01140</v>
          </cell>
          <cell r="B1974" t="str">
            <v>Válvula de pvc para pia</v>
          </cell>
          <cell r="C1974" t="str">
            <v>UN</v>
          </cell>
          <cell r="D1974">
            <v>5.9503000000000004</v>
          </cell>
        </row>
        <row r="1975">
          <cell r="A1975" t="str">
            <v>001.27.01160</v>
          </cell>
          <cell r="B1975" t="str">
            <v>Válvula para lavatorio</v>
          </cell>
          <cell r="C1975" t="str">
            <v>UN</v>
          </cell>
          <cell r="D1975">
            <v>6.4503000000000004</v>
          </cell>
        </row>
        <row r="1976">
          <cell r="A1976" t="str">
            <v>001.27.01180</v>
          </cell>
          <cell r="B1976" t="str">
            <v>Válvula para pia n. 1600 - steves 1 x 2 pol</v>
          </cell>
          <cell r="C1976" t="str">
            <v>UN</v>
          </cell>
          <cell r="D1976">
            <v>29.688700000000001</v>
          </cell>
        </row>
        <row r="1977">
          <cell r="A1977" t="str">
            <v>001.27.01200</v>
          </cell>
          <cell r="B1977" t="str">
            <v>Válvula para pia n. 1600 - steves 1 1/2 x 3.3/4</v>
          </cell>
          <cell r="C1977" t="str">
            <v>UN</v>
          </cell>
          <cell r="D1977">
            <v>30.278700000000001</v>
          </cell>
        </row>
        <row r="1978">
          <cell r="A1978" t="str">
            <v>001.28</v>
          </cell>
          <cell r="B1978" t="str">
            <v>INSTALAÇÕES HIDRÁULICAS - LOUÇAS E METAIS</v>
          </cell>
          <cell r="D1978">
            <v>7156.9705999999996</v>
          </cell>
        </row>
        <row r="1979">
          <cell r="A1979" t="str">
            <v>001.28.00020</v>
          </cell>
          <cell r="B1979" t="str">
            <v>Fornecimento e instalação de torneira de pressão para pia marca deca ref. c 1157 comprimento 210mm com arejador</v>
          </cell>
          <cell r="C1979" t="str">
            <v>UN</v>
          </cell>
          <cell r="D1979">
            <v>70.435400000000001</v>
          </cell>
        </row>
        <row r="1980">
          <cell r="A1980" t="str">
            <v>001.28.00040</v>
          </cell>
          <cell r="B1980" t="str">
            <v>Fornecimento e instalação de torneira de pressão para pia marca deca ref. 1158 c 39 de 1/2 pol</v>
          </cell>
          <cell r="C1980" t="str">
            <v>UN</v>
          </cell>
          <cell r="D1980">
            <v>44.525399999999998</v>
          </cell>
        </row>
        <row r="1981">
          <cell r="A1981" t="str">
            <v>001.28.00060</v>
          </cell>
          <cell r="B1981" t="str">
            <v>Fornecimento e instalação de torneira de pressão para pia marca deca ref. 1158 c 39 de 3/4 pol</v>
          </cell>
          <cell r="C1981" t="str">
            <v>UN</v>
          </cell>
          <cell r="D1981">
            <v>50.575400000000002</v>
          </cell>
        </row>
        <row r="1982">
          <cell r="A1982" t="str">
            <v>001.28.00080</v>
          </cell>
          <cell r="B1982" t="str">
            <v>Fornecimento e instalação de torneira de pressão para pia marca deca ref. 1159 c 39 de 1/2 pol com arejador</v>
          </cell>
          <cell r="C1982" t="str">
            <v>UN</v>
          </cell>
          <cell r="D1982">
            <v>58.635399999999997</v>
          </cell>
        </row>
        <row r="1983">
          <cell r="A1983" t="str">
            <v>001.28.00100</v>
          </cell>
          <cell r="B1983" t="str">
            <v>Fornecimento e instalação de torneira de pressão para pia marca deca ref. 1159 c 39 de 3/4 pol com arejador</v>
          </cell>
          <cell r="C1983" t="str">
            <v>UN</v>
          </cell>
          <cell r="D1983">
            <v>58.635399999999997</v>
          </cell>
        </row>
        <row r="1984">
          <cell r="A1984" t="str">
            <v>001.28.00120</v>
          </cell>
          <cell r="B1984" t="str">
            <v>Fornecimento e instalação de torneira de pressão para pia marca deca ref. 1167 c 40 tip mesa bica móvel</v>
          </cell>
          <cell r="C1984" t="str">
            <v>UN</v>
          </cell>
          <cell r="D1984">
            <v>82.535399999999996</v>
          </cell>
        </row>
        <row r="1985">
          <cell r="A1985" t="str">
            <v>001.28.00140</v>
          </cell>
          <cell r="B1985" t="str">
            <v>Fornecimento e instalação de torneira de pressão para pia marca deca cromada - tipo parede - bica móvelc 50 1168</v>
          </cell>
          <cell r="C1985" t="str">
            <v>UN</v>
          </cell>
          <cell r="D1985">
            <v>81.635400000000004</v>
          </cell>
        </row>
        <row r="1986">
          <cell r="A1986" t="str">
            <v>001.28.00160</v>
          </cell>
          <cell r="B1986" t="str">
            <v>Fornecimento e instalação de torneira de pressao p/ pia de cozinha - tipo parede - c 39 - bica móvel de 3/4 pol</v>
          </cell>
          <cell r="C1986" t="str">
            <v>UN</v>
          </cell>
          <cell r="D1986">
            <v>51.5154</v>
          </cell>
        </row>
        <row r="1987">
          <cell r="A1987" t="str">
            <v>001.28.00180</v>
          </cell>
          <cell r="B1987" t="str">
            <v>Fornecmento e instalação de torneira de pressão para pia de cozinha - docol mod. 1158 - 1/2 pol</v>
          </cell>
          <cell r="C1987" t="str">
            <v>UN</v>
          </cell>
          <cell r="D1987">
            <v>37.7254</v>
          </cell>
        </row>
        <row r="1988">
          <cell r="A1988" t="str">
            <v>001.28.00200</v>
          </cell>
          <cell r="B1988" t="str">
            <v>Fornecimento e instalação de torneira de pressão para pia de cozinha mod. 1544 - tipo parede - bica movel</v>
          </cell>
          <cell r="C1988" t="str">
            <v>UN</v>
          </cell>
          <cell r="D1988">
            <v>84.735399999999998</v>
          </cell>
        </row>
        <row r="1989">
          <cell r="A1989" t="str">
            <v>001.28.00220</v>
          </cell>
          <cell r="B1989" t="str">
            <v>Fornecimento e instalação de torneira de pressão para pia de cozinha - marca docol mod. 1158 - 3/4 pol</v>
          </cell>
          <cell r="C1989" t="str">
            <v>UN</v>
          </cell>
          <cell r="D1989">
            <v>37.675400000000003</v>
          </cell>
        </row>
        <row r="1990">
          <cell r="A1990" t="str">
            <v>001.28.00240</v>
          </cell>
          <cell r="B1990" t="str">
            <v>Fornecimento e instalação de torneira de pressão para pia de cozinha  - marca docol  mod. 1542 - tipo misturador p/ pia</v>
          </cell>
          <cell r="C1990" t="str">
            <v>UN</v>
          </cell>
          <cell r="D1990">
            <v>382.75689999999997</v>
          </cell>
        </row>
        <row r="1991">
          <cell r="A1991" t="str">
            <v>001.28.00260</v>
          </cell>
          <cell r="B1991" t="str">
            <v>Fornecimento e instalação de torneira de pvc para pia</v>
          </cell>
          <cell r="C1991" t="str">
            <v>UN</v>
          </cell>
          <cell r="D1991">
            <v>4.8796999999999997</v>
          </cell>
        </row>
        <row r="1992">
          <cell r="A1992" t="str">
            <v>001.28.00280</v>
          </cell>
          <cell r="B1992" t="str">
            <v>Fornecimento e instalação de torneira de pressão para lavatório marca deca ref. 1193 c 39 de 1/2 pol</v>
          </cell>
          <cell r="C1992" t="str">
            <v>UN</v>
          </cell>
          <cell r="D1992">
            <v>85.535399999999996</v>
          </cell>
        </row>
        <row r="1993">
          <cell r="A1993" t="str">
            <v>001.28.00300</v>
          </cell>
          <cell r="B1993" t="str">
            <v>Fornecimento e instalação de torneira de pressão para lavatório marca deca ref. 1194 c 45 de 1/2 pol</v>
          </cell>
          <cell r="C1993" t="str">
            <v>UN</v>
          </cell>
          <cell r="D1993">
            <v>117.1254</v>
          </cell>
        </row>
        <row r="1994">
          <cell r="A1994" t="str">
            <v>001.28.00320</v>
          </cell>
          <cell r="B1994" t="str">
            <v>Fornecimento e instalação de torneira de pressão para lavatório marca deca ref. 1199 c 50 de 1/2 pol</v>
          </cell>
          <cell r="C1994" t="str">
            <v>UN</v>
          </cell>
          <cell r="D1994">
            <v>62.145400000000002</v>
          </cell>
        </row>
        <row r="1995">
          <cell r="A1995" t="str">
            <v>001.28.00340</v>
          </cell>
          <cell r="B1995" t="str">
            <v>Fornecimento e instalação de torneira de pressão para lavatório 1/2 pol - mod. itapema - docol</v>
          </cell>
          <cell r="C1995" t="str">
            <v>UN</v>
          </cell>
          <cell r="D1995">
            <v>37.935400000000001</v>
          </cell>
        </row>
        <row r="1996">
          <cell r="A1996" t="str">
            <v>001.28.00360</v>
          </cell>
          <cell r="B1996" t="str">
            <v>Fornecimento e instalação de torneira de pvc para lavatorio</v>
          </cell>
          <cell r="C1996" t="str">
            <v>UN</v>
          </cell>
          <cell r="D1996">
            <v>7.2797000000000001</v>
          </cell>
        </row>
        <row r="1997">
          <cell r="A1997" t="str">
            <v>001.28.00380</v>
          </cell>
          <cell r="B1997" t="str">
            <v>Fornecimento e instalação de torneira para uso geral marca deca ref. 1152 c 39 de 1/2 pol</v>
          </cell>
          <cell r="C1997" t="str">
            <v>UN</v>
          </cell>
          <cell r="D1997">
            <v>37.255400000000002</v>
          </cell>
        </row>
        <row r="1998">
          <cell r="A1998" t="str">
            <v>001.28.00400</v>
          </cell>
          <cell r="B1998" t="str">
            <v>Fornecimento e instalação de torneira para uso geral marca deca ref. 1152 c 39 de 3/4 pol</v>
          </cell>
          <cell r="C1998" t="str">
            <v>UN</v>
          </cell>
          <cell r="D1998">
            <v>40.315399999999997</v>
          </cell>
        </row>
        <row r="1999">
          <cell r="A1999" t="str">
            <v>001.28.00420</v>
          </cell>
          <cell r="B1999" t="str">
            <v>Fornecimento e instalação de torneira para uso geral marca deca ref. 1154 c 39 de 1/2 pol com arejador</v>
          </cell>
          <cell r="C1999" t="str">
            <v>UN</v>
          </cell>
          <cell r="D1999">
            <v>43.685400000000001</v>
          </cell>
        </row>
        <row r="2000">
          <cell r="A2000" t="str">
            <v>001.28.00440</v>
          </cell>
          <cell r="B2000" t="str">
            <v>Fornecimento e instalação de torneira para uso geral marca deca ref. 1154 c 39 de 3/4 pol com arejador</v>
          </cell>
          <cell r="C2000" t="str">
            <v>UN</v>
          </cell>
          <cell r="D2000">
            <v>43.685400000000001</v>
          </cell>
        </row>
        <row r="2001">
          <cell r="A2001" t="str">
            <v>001.28.00460</v>
          </cell>
          <cell r="B2001" t="str">
            <v>Fornecimento e instalação de torneira para uso geral marca deca metalica para jardim com adaptador para mangueira</v>
          </cell>
          <cell r="C2001" t="str">
            <v>UN</v>
          </cell>
          <cell r="D2001">
            <v>29.885400000000001</v>
          </cell>
        </row>
        <row r="2002">
          <cell r="A2002" t="str">
            <v>001.28.00480</v>
          </cell>
          <cell r="B2002" t="str">
            <v>Fornecimento e instalação de torneira para uso geral marca deca ref. 1153 c 39 com adaptador para mangueira</v>
          </cell>
          <cell r="C2002" t="str">
            <v>UN</v>
          </cell>
          <cell r="D2002">
            <v>47.367600000000003</v>
          </cell>
        </row>
        <row r="2003">
          <cell r="A2003" t="str">
            <v>001.28.00500</v>
          </cell>
          <cell r="B2003" t="str">
            <v>Fornecimento e instalação de torneira para uso geral marca deca ref. 1153 c 39 de 1/2 pol (maq tauque)</v>
          </cell>
          <cell r="C2003" t="str">
            <v>UN</v>
          </cell>
          <cell r="D2003">
            <v>40.645400000000002</v>
          </cell>
        </row>
        <row r="2004">
          <cell r="A2004" t="str">
            <v>001.28.00520</v>
          </cell>
          <cell r="B2004" t="str">
            <v>Fornecimento e instalação de torneira p/ uso geral metálica p/ jardim c/ adaptador p/ mangueira mod.1130 -</v>
          </cell>
          <cell r="C2004" t="str">
            <v>UN</v>
          </cell>
          <cell r="D2004">
            <v>39.525399999999998</v>
          </cell>
        </row>
        <row r="2005">
          <cell r="A2005" t="str">
            <v>001.28.00540</v>
          </cell>
          <cell r="B2005" t="str">
            <v>Fornecimento e instalação de torneira p/ uso geral  metálica p/ tanque mod. 1130</v>
          </cell>
          <cell r="C2005" t="str">
            <v>UN</v>
          </cell>
          <cell r="D2005">
            <v>39.525399999999998</v>
          </cell>
        </row>
        <row r="2006">
          <cell r="A2006" t="str">
            <v>001.28.00560</v>
          </cell>
          <cell r="B2006" t="str">
            <v>Fornecimento e instalação de torneira de pvc para uso geral</v>
          </cell>
          <cell r="C2006" t="str">
            <v>UN</v>
          </cell>
          <cell r="D2006">
            <v>4.8796999999999997</v>
          </cell>
        </row>
        <row r="2007">
          <cell r="A2007" t="str">
            <v>001.28.00580</v>
          </cell>
          <cell r="B2007" t="str">
            <v>Fornecimento e instalação de torneira de pvc para tanque</v>
          </cell>
          <cell r="C2007" t="str">
            <v>UN</v>
          </cell>
          <cell r="D2007">
            <v>5.2797000000000001</v>
          </cell>
        </row>
        <row r="2008">
          <cell r="A2008" t="str">
            <v>001.28.00600</v>
          </cell>
          <cell r="B2008" t="str">
            <v>Fornecimento e instalação de ducha manual linha prata mod. c-50</v>
          </cell>
          <cell r="C2008" t="str">
            <v>UN</v>
          </cell>
          <cell r="D2008">
            <v>77.6554</v>
          </cell>
        </row>
        <row r="2009">
          <cell r="A2009" t="str">
            <v>001.28.00620</v>
          </cell>
          <cell r="B2009" t="str">
            <v>Fornecimento e instalação de lavatório c/ coluna mondiale - azalia - celite</v>
          </cell>
          <cell r="C2009" t="str">
            <v>UN</v>
          </cell>
          <cell r="D2009">
            <v>142.24780000000001</v>
          </cell>
        </row>
        <row r="2010">
          <cell r="A2010" t="str">
            <v>001.28.00640</v>
          </cell>
          <cell r="B2010" t="str">
            <v>Fornecimento e instalação de lavatório de plastico</v>
          </cell>
          <cell r="C2010" t="str">
            <v>UN</v>
          </cell>
          <cell r="D2010">
            <v>38.297800000000002</v>
          </cell>
        </row>
        <row r="2011">
          <cell r="A2011" t="str">
            <v>001.28.00660</v>
          </cell>
          <cell r="B2011" t="str">
            <v>Fornecimento e instalação de lavatório de louça l. ravena deca ou similar c/ col. na cor normal inclusive acessórios de fixação</v>
          </cell>
          <cell r="C2011" t="str">
            <v>UN</v>
          </cell>
          <cell r="D2011">
            <v>94.047799999999995</v>
          </cell>
        </row>
        <row r="2012">
          <cell r="A2012" t="str">
            <v>001.28.00680</v>
          </cell>
          <cell r="B2012" t="str">
            <v>Fornecimento e instalação de lavatório de louça ravena deca ou similar s/ coluna na cor normal inclusive acessorios de fixacao</v>
          </cell>
          <cell r="C2012" t="str">
            <v>UN</v>
          </cell>
          <cell r="D2012">
            <v>69.517799999999994</v>
          </cell>
        </row>
        <row r="2013">
          <cell r="A2013" t="str">
            <v>001.28.00700</v>
          </cell>
          <cell r="B2013" t="str">
            <v>Fornecimento e instalação de lavatório de louça branca com coluna de primeira inclusive acessórios de fixação</v>
          </cell>
          <cell r="C2013" t="str">
            <v>UN</v>
          </cell>
          <cell r="D2013">
            <v>75.647800000000004</v>
          </cell>
        </row>
        <row r="2014">
          <cell r="A2014" t="str">
            <v>001.28.00720</v>
          </cell>
          <cell r="B2014" t="str">
            <v>Fornecimento e instalação de lavatório de louça branca sem coluna de primeira inclusive acessórios de fixação</v>
          </cell>
          <cell r="C2014" t="str">
            <v>UN</v>
          </cell>
          <cell r="D2014">
            <v>52.437800000000003</v>
          </cell>
        </row>
        <row r="2015">
          <cell r="A2015" t="str">
            <v>001.28.00740</v>
          </cell>
          <cell r="B2015" t="str">
            <v>Fornecimento e instalação de cuba de sobrepor mod. l 35 da deca</v>
          </cell>
          <cell r="C2015" t="str">
            <v>UN</v>
          </cell>
          <cell r="D2015">
            <v>87.887799999999999</v>
          </cell>
        </row>
        <row r="2016">
          <cell r="A2016" t="str">
            <v>001.28.00760</v>
          </cell>
          <cell r="B2016" t="str">
            <v>Fornecimento e instalação de cuba de embutir(oval)mod.l.33</v>
          </cell>
          <cell r="C2016" t="str">
            <v>UN</v>
          </cell>
          <cell r="D2016">
            <v>53.590899999999998</v>
          </cell>
        </row>
        <row r="2017">
          <cell r="A2017" t="str">
            <v>001.28.00780</v>
          </cell>
          <cell r="B2017" t="str">
            <v>Fornecimento e instalação de cuba de louça para bancadas e lavatório de embutir oval 49.00 x 36.00 cm</v>
          </cell>
          <cell r="C2017" t="str">
            <v>UN</v>
          </cell>
          <cell r="D2017">
            <v>50.102400000000003</v>
          </cell>
        </row>
        <row r="2018">
          <cell r="A2018" t="str">
            <v>001.28.00800</v>
          </cell>
          <cell r="B2018" t="str">
            <v>Fornecimento e instalação de louça sanitária composto por bacia, lavatório com coluna da linha ravena deca ou similar inclusive assento ap oo nas cores normais</v>
          </cell>
          <cell r="C2018" t="str">
            <v>CJ</v>
          </cell>
          <cell r="D2018">
            <v>284.02440000000001</v>
          </cell>
        </row>
        <row r="2019">
          <cell r="A2019" t="str">
            <v>001.28.00820</v>
          </cell>
          <cell r="B2019" t="str">
            <v>Fornecimento e instalação de bacia santária de louça ravena deca ou similar na cor normal inclusive acessorios de fixacao</v>
          </cell>
          <cell r="C2019" t="str">
            <v>UN</v>
          </cell>
          <cell r="D2019">
            <v>102.68980000000001</v>
          </cell>
        </row>
        <row r="2020">
          <cell r="A2020" t="str">
            <v>001.28.00840</v>
          </cell>
          <cell r="B2020" t="str">
            <v>Fornecimento e instalação de bacia sanitária modelo ravena com cx. acoplada</v>
          </cell>
          <cell r="C2020" t="str">
            <v>UN</v>
          </cell>
          <cell r="D2020">
            <v>179.29169999999999</v>
          </cell>
        </row>
        <row r="2021">
          <cell r="A2021" t="str">
            <v>001.28.00860</v>
          </cell>
          <cell r="B2021" t="str">
            <v>Fornecimento e instalação de bacia sanitária modelo vogue  com cx. acoplada</v>
          </cell>
          <cell r="C2021" t="str">
            <v>UN</v>
          </cell>
          <cell r="D2021">
            <v>179.29169999999999</v>
          </cell>
        </row>
        <row r="2022">
          <cell r="A2022" t="str">
            <v>001.28.00880</v>
          </cell>
          <cell r="B2022" t="str">
            <v>Fornecimento e instalação de bacia sanitária de louça - celite mondiale marfim - incl. acessório para fixação</v>
          </cell>
          <cell r="C2022" t="str">
            <v>UN</v>
          </cell>
          <cell r="D2022">
            <v>124.48480000000001</v>
          </cell>
        </row>
        <row r="2023">
          <cell r="A2023" t="str">
            <v>001.28.00900</v>
          </cell>
          <cell r="B2023" t="str">
            <v>Fornecimento e instalação de bacia sanitária de louça - celite azalia com acessórios</v>
          </cell>
          <cell r="C2023" t="str">
            <v>UN</v>
          </cell>
          <cell r="D2023">
            <v>96.204800000000006</v>
          </cell>
        </row>
        <row r="2024">
          <cell r="A2024" t="str">
            <v>001.28.00920</v>
          </cell>
          <cell r="B2024" t="str">
            <v>Fornecimento e instalação de caixa de descarga para acoplar em bacia sanitaria</v>
          </cell>
          <cell r="C2024" t="str">
            <v>UN</v>
          </cell>
          <cell r="D2024">
            <v>110.5909</v>
          </cell>
        </row>
        <row r="2025">
          <cell r="A2025" t="str">
            <v>001.28.00940</v>
          </cell>
          <cell r="B2025" t="str">
            <v>Fornecimento e instalação de assento plastico p/ vaso sanitario, """"""""""""""""""""""""""""""""astra"""""""""""""""""""""""""""""""" ou similar</v>
          </cell>
          <cell r="C2025" t="str">
            <v>UN</v>
          </cell>
          <cell r="D2025">
            <v>15.052199999999999</v>
          </cell>
        </row>
        <row r="2026">
          <cell r="A2026" t="str">
            <v>001.28.00960</v>
          </cell>
          <cell r="B2026" t="str">
            <v>Fornecimento e instalação de assento celite mondiale - 090 gelo polar</v>
          </cell>
          <cell r="C2026" t="str">
            <v>UN</v>
          </cell>
          <cell r="D2026">
            <v>118.7522</v>
          </cell>
        </row>
        <row r="2027">
          <cell r="A2027" t="str">
            <v>001.28.00980</v>
          </cell>
          <cell r="B2027" t="str">
            <v>Fornecimento e instalação de assento azalia - celite</v>
          </cell>
          <cell r="C2027" t="str">
            <v>UN</v>
          </cell>
          <cell r="D2027">
            <v>28.0822</v>
          </cell>
        </row>
        <row r="2028">
          <cell r="A2028" t="str">
            <v>001.28.01000</v>
          </cell>
          <cell r="B2028" t="str">
            <v>Fornecimento e instalação de bidê de louça linha ravena deca ou similar na cor normal inclusive acessórios de fixação</v>
          </cell>
          <cell r="C2028" t="str">
            <v>UN</v>
          </cell>
          <cell r="D2028">
            <v>83.797799999999995</v>
          </cell>
        </row>
        <row r="2029">
          <cell r="A2029" t="str">
            <v>001.28.01020</v>
          </cell>
          <cell r="B2029" t="str">
            <v>Fornecimento e instalação de bidê de louça branca inclusive acessórios de fixação</v>
          </cell>
          <cell r="C2029" t="str">
            <v>UN</v>
          </cell>
          <cell r="D2029">
            <v>75.947800000000001</v>
          </cell>
        </row>
        <row r="2030">
          <cell r="A2030" t="str">
            <v>001.28.01040</v>
          </cell>
          <cell r="B2030" t="str">
            <v>Fornecimento e instalação de mictório de aço inoxidável de 1.20 m inclusive acessórios de fixação</v>
          </cell>
          <cell r="C2030" t="str">
            <v>UN</v>
          </cell>
          <cell r="D2030">
            <v>380.52390000000003</v>
          </cell>
        </row>
        <row r="2031">
          <cell r="A2031" t="str">
            <v>001.28.01060</v>
          </cell>
          <cell r="B2031" t="str">
            <v>Fornecimento e instalação de sifão de metal cromado de 1 x 1.5 pol para lavatório ou pia</v>
          </cell>
          <cell r="C2031" t="str">
            <v>UN</v>
          </cell>
          <cell r="D2031">
            <v>75.429100000000005</v>
          </cell>
        </row>
        <row r="2032">
          <cell r="A2032" t="str">
            <v>001.28.01080</v>
          </cell>
          <cell r="B2032" t="str">
            <v>Fornecimento e instalação de sifão de metal cromado de 1.5 x 1.5 pol para pia americana</v>
          </cell>
          <cell r="C2032" t="str">
            <v>UN</v>
          </cell>
          <cell r="D2032">
            <v>79.639099999999999</v>
          </cell>
        </row>
        <row r="2033">
          <cell r="A2033" t="str">
            <v>001.28.01100</v>
          </cell>
          <cell r="B2033" t="str">
            <v>Fornecimento e instalação de sifão de metal cromado de 2 x 1 pol para mictorio</v>
          </cell>
          <cell r="C2033" t="str">
            <v>UN</v>
          </cell>
          <cell r="D2033">
            <v>85.339100000000002</v>
          </cell>
        </row>
        <row r="2034">
          <cell r="A2034" t="str">
            <v>001.28.01120</v>
          </cell>
          <cell r="B2034" t="str">
            <v>Fornecimento e instalação de sifão de metal cromado de 1.1/4 x 1.5 pol para tanque</v>
          </cell>
          <cell r="C2034" t="str">
            <v>UN</v>
          </cell>
          <cell r="D2034">
            <v>79.909099999999995</v>
          </cell>
        </row>
        <row r="2035">
          <cell r="A2035" t="str">
            <v>001.28.01140</v>
          </cell>
          <cell r="B2035" t="str">
            <v>Fornecimento e instalação de sifão de pvc cromado de 1 x 1.5 pol para pia ou lavatorio</v>
          </cell>
          <cell r="C2035" t="str">
            <v>UN</v>
          </cell>
          <cell r="D2035">
            <v>8.9870000000000001</v>
          </cell>
        </row>
        <row r="2036">
          <cell r="A2036" t="str">
            <v>001.28.01160</v>
          </cell>
          <cell r="B2036" t="str">
            <v>Fornecimento e instalação de porta papel de louça  com rolete</v>
          </cell>
          <cell r="C2036" t="str">
            <v>UN</v>
          </cell>
          <cell r="D2036">
            <v>20.046299999999999</v>
          </cell>
        </row>
        <row r="2037">
          <cell r="A2037" t="str">
            <v>001.28.01180</v>
          </cell>
          <cell r="B2037" t="str">
            <v>Fornecimento e instalação de porta papel de metal cromado, fixado com bucha e parafuso</v>
          </cell>
          <cell r="C2037" t="str">
            <v>UN</v>
          </cell>
          <cell r="D2037">
            <v>13.391400000000001</v>
          </cell>
        </row>
        <row r="2038">
          <cell r="A2038" t="str">
            <v>001.28.01200</v>
          </cell>
          <cell r="B2038" t="str">
            <v>Fornecimento e instalação de porta papel de louça c/ rolete - celite</v>
          </cell>
          <cell r="C2038" t="str">
            <v>UN</v>
          </cell>
          <cell r="D2038">
            <v>28.372499999999999</v>
          </cell>
        </row>
        <row r="2039">
          <cell r="A2039" t="str">
            <v>001.28.01220</v>
          </cell>
          <cell r="B2039" t="str">
            <v>Fornecimento e instalação de porta papel de louça c/ rolete elegant - celite</v>
          </cell>
          <cell r="C2039" t="str">
            <v>UN</v>
          </cell>
          <cell r="D2039">
            <v>34.762500000000003</v>
          </cell>
        </row>
        <row r="2040">
          <cell r="A2040" t="str">
            <v>001.28.01240</v>
          </cell>
          <cell r="B2040" t="str">
            <v>Fornecimento e instalação de saboneteira de louça de primeira sem alça</v>
          </cell>
          <cell r="C2040" t="str">
            <v>UN</v>
          </cell>
          <cell r="D2040">
            <v>19.878499999999999</v>
          </cell>
        </row>
        <row r="2041">
          <cell r="A2041" t="str">
            <v>001.28.01260</v>
          </cell>
          <cell r="B2041" t="str">
            <v>Fornecimento e instalação de saboneteira para sabão líquido marca lalekla ou similar</v>
          </cell>
          <cell r="C2041" t="str">
            <v>UN</v>
          </cell>
          <cell r="D2041">
            <v>24.893899999999999</v>
          </cell>
        </row>
        <row r="2042">
          <cell r="A2042" t="str">
            <v>001.28.01280</v>
          </cell>
          <cell r="B2042" t="str">
            <v>Fornecimento e instalação de saboneteira de metal cromado, fixada com bucha e parafuso</v>
          </cell>
          <cell r="C2042" t="str">
            <v>UN</v>
          </cell>
          <cell r="D2042">
            <v>10.0814</v>
          </cell>
        </row>
        <row r="2043">
          <cell r="A2043" t="str">
            <v>001.28.01300</v>
          </cell>
          <cell r="B2043" t="str">
            <v>Fornecimento e instalação de porta toalha de louça tipo cabide simples</v>
          </cell>
          <cell r="C2043" t="str">
            <v>UN</v>
          </cell>
          <cell r="D2043">
            <v>13.7563</v>
          </cell>
        </row>
        <row r="2044">
          <cell r="A2044" t="str">
            <v>001.28.01320</v>
          </cell>
          <cell r="B2044" t="str">
            <v>Fornecimento e instalação de porta toalha de louça c/ barra de plástico</v>
          </cell>
          <cell r="C2044" t="str">
            <v>UN</v>
          </cell>
          <cell r="D2044">
            <v>28.372499999999999</v>
          </cell>
        </row>
        <row r="2045">
          <cell r="A2045" t="str">
            <v>001.28.01340</v>
          </cell>
          <cell r="B2045" t="str">
            <v>Fornecimento e instalação de porta toalha metálica para papel marca lalekla ou similar</v>
          </cell>
          <cell r="C2045" t="str">
            <v>UN</v>
          </cell>
          <cell r="D2045">
            <v>31.863900000000001</v>
          </cell>
        </row>
        <row r="2046">
          <cell r="A2046" t="str">
            <v>001.28.01360</v>
          </cell>
          <cell r="B2046" t="str">
            <v>Fornecimento e instalação de toalheiro - celite - argola</v>
          </cell>
          <cell r="C2046" t="str">
            <v>UN</v>
          </cell>
          <cell r="D2046">
            <v>26.036300000000001</v>
          </cell>
        </row>
        <row r="2047">
          <cell r="A2047" t="str">
            <v>001.28.01380</v>
          </cell>
          <cell r="B2047" t="str">
            <v>Fornecimento e instalação de cabide de louça simples - celite</v>
          </cell>
          <cell r="C2047" t="str">
            <v>UND</v>
          </cell>
          <cell r="D2047">
            <v>33.214799999999997</v>
          </cell>
        </row>
        <row r="2048">
          <cell r="A2048" t="str">
            <v>001.28.01400</v>
          </cell>
          <cell r="B2048" t="str">
            <v>Fornecimento e instalação de cabide de metal cromado, fixado com bucha e parafuso</v>
          </cell>
          <cell r="C2048" t="str">
            <v>UN</v>
          </cell>
          <cell r="D2048">
            <v>16.1614</v>
          </cell>
        </row>
        <row r="2049">
          <cell r="A2049" t="str">
            <v>001.28.01420</v>
          </cell>
          <cell r="B2049" t="str">
            <v>Fornecimento e instalação  de espelho para lavatorio com moldura simples e proteção de madeira na parte não espelhada dimensão 0.50 x 0.60 m</v>
          </cell>
          <cell r="C2049" t="str">
            <v>UN</v>
          </cell>
          <cell r="D2049">
            <v>37.372799999999998</v>
          </cell>
        </row>
        <row r="2050">
          <cell r="A2050" t="str">
            <v>001.28.01440</v>
          </cell>
          <cell r="B2050" t="str">
            <v>Fornecimento e instalação de espelho  para lavatório com moldura simples e proteção de madeira na parte não espelhada dim. 1.50 x 0.60 m</v>
          </cell>
          <cell r="C2050" t="str">
            <v>UN</v>
          </cell>
          <cell r="D2050">
            <v>50.115600000000001</v>
          </cell>
        </row>
        <row r="2051">
          <cell r="A2051" t="str">
            <v>001.28.01460</v>
          </cell>
          <cell r="B2051" t="str">
            <v>Fornecimento e instalação de chuveiro de pvc branco n. 1 da cipla ou similar</v>
          </cell>
          <cell r="C2051" t="str">
            <v>UN</v>
          </cell>
          <cell r="D2051">
            <v>7.3869999999999996</v>
          </cell>
        </row>
        <row r="2052">
          <cell r="A2052" t="str">
            <v>001.28.01480</v>
          </cell>
          <cell r="B2052" t="str">
            <v>Fornecimento e instalação de chuveiro de pvc cromado n. 2 da cipla ou similar</v>
          </cell>
          <cell r="C2052" t="str">
            <v>UN</v>
          </cell>
          <cell r="D2052">
            <v>15.077</v>
          </cell>
        </row>
        <row r="2053">
          <cell r="A2053" t="str">
            <v>001.28.01500</v>
          </cell>
          <cell r="B2053" t="str">
            <v>Fornecimento e instalação de chuveiro de luxo com articulacao cromada ref. 1994 deca ou similar 1/2 pol</v>
          </cell>
          <cell r="C2053" t="str">
            <v>UN</v>
          </cell>
          <cell r="D2053">
            <v>147.99430000000001</v>
          </cell>
        </row>
        <row r="2054">
          <cell r="A2054" t="str">
            <v>001.28.01520</v>
          </cell>
          <cell r="B2054" t="str">
            <v>Fornecimento e instalação de chuveiro simples com articulacao cromada ref. 1995 deca ou similar 1/2 pol</v>
          </cell>
          <cell r="C2054" t="str">
            <v>UN</v>
          </cell>
          <cell r="D2054">
            <v>108.9943</v>
          </cell>
        </row>
        <row r="2055">
          <cell r="A2055" t="str">
            <v>001.28.01540</v>
          </cell>
          <cell r="B2055" t="str">
            <v>Fornecimento e instalação de chuveiro eletrico para 2500 w / 220 v lorenzetti ou similar</v>
          </cell>
          <cell r="C2055" t="str">
            <v>UN</v>
          </cell>
          <cell r="D2055">
            <v>98.631799999999998</v>
          </cell>
        </row>
        <row r="2056">
          <cell r="A2056" t="str">
            <v>001.28.01560</v>
          </cell>
          <cell r="B2056" t="str">
            <v>Fornecimento e instalação sistema conjugado chuveiro lava olhos acionamento instantãneo ref. wl-1cl5 da mont lab ou similar</v>
          </cell>
          <cell r="C2056" t="str">
            <v>UN</v>
          </cell>
          <cell r="D2056">
            <v>1422.635</v>
          </cell>
        </row>
        <row r="2057">
          <cell r="A2057" t="str">
            <v>001.28.01580</v>
          </cell>
          <cell r="B2057" t="str">
            <v>Fornecimento e instalação de ducha de pvc cromado articulavel 1/2 pol cipla ou similar</v>
          </cell>
          <cell r="C2057" t="str">
            <v>UN</v>
          </cell>
          <cell r="D2057">
            <v>7.3869999999999996</v>
          </cell>
        </row>
        <row r="2058">
          <cell r="A2058" t="str">
            <v>001.28.01600</v>
          </cell>
          <cell r="B2058" t="str">
            <v>Fornecimento e instalação de ducha ss corona com 3 temperaturas</v>
          </cell>
          <cell r="C2058" t="str">
            <v>UN</v>
          </cell>
          <cell r="D2058">
            <v>27.681799999999999</v>
          </cell>
        </row>
        <row r="2059">
          <cell r="A2059" t="str">
            <v>001.28.01620</v>
          </cell>
          <cell r="B2059" t="str">
            <v>Fornecimento e instalação de tubo de descida para vávula de descarga de 1 1/2 pol de pvc rigido</v>
          </cell>
          <cell r="C2059" t="str">
            <v>UN</v>
          </cell>
          <cell r="D2059">
            <v>8.3670000000000009</v>
          </cell>
        </row>
        <row r="2060">
          <cell r="A2060" t="str">
            <v>001.28.01640</v>
          </cell>
          <cell r="B2060" t="str">
            <v>Fornecimento e instalação de ligação  para bacia sanitária em tubo em pvc rigido branco de 40mm</v>
          </cell>
          <cell r="C2060" t="str">
            <v>UN</v>
          </cell>
          <cell r="D2060">
            <v>7.2195</v>
          </cell>
        </row>
        <row r="2061">
          <cell r="A2061" t="str">
            <v>001.28.01660</v>
          </cell>
          <cell r="B2061" t="str">
            <v>Fornecimento e instalação de ligação para bacia sanitária tubo em pvc rigido cromado de 40mm</v>
          </cell>
          <cell r="C2061" t="str">
            <v>UN</v>
          </cell>
          <cell r="D2061">
            <v>11.269500000000001</v>
          </cell>
        </row>
        <row r="2062">
          <cell r="A2062" t="str">
            <v>001.28.01680</v>
          </cell>
          <cell r="B2062" t="str">
            <v>Fornecimento e instalação de ligação para bacia sanitária tubo em metal cromado de 40mm</v>
          </cell>
          <cell r="C2062" t="str">
            <v>UN</v>
          </cell>
          <cell r="D2062">
            <v>15.2195</v>
          </cell>
        </row>
        <row r="2063">
          <cell r="A2063" t="str">
            <v>001.28.01700</v>
          </cell>
          <cell r="B2063" t="str">
            <v>Fornecimento e instalação de ligação para bacia sanitária em bolsa de borracha</v>
          </cell>
          <cell r="C2063" t="str">
            <v>UN</v>
          </cell>
          <cell r="D2063">
            <v>2.9904999999999999</v>
          </cell>
        </row>
        <row r="2064">
          <cell r="A2064" t="str">
            <v>001.28.01720</v>
          </cell>
          <cell r="B2064" t="str">
            <v>Fornecimento e instalação de caixa de descarga externa inclusive tubo de descarga e acessórios</v>
          </cell>
          <cell r="C2064" t="str">
            <v>CJ</v>
          </cell>
          <cell r="D2064">
            <v>79.4739</v>
          </cell>
        </row>
        <row r="2065">
          <cell r="A2065" t="str">
            <v>001.28.01740</v>
          </cell>
          <cell r="B2065" t="str">
            <v>Fornecimento e instalação de caixa de descarga de emb. inclusive tubo de descarga e acessórios</v>
          </cell>
          <cell r="C2065" t="str">
            <v>CJ</v>
          </cell>
          <cell r="D2065">
            <v>79.4739</v>
          </cell>
        </row>
        <row r="2066">
          <cell r="A2066" t="str">
            <v>001.28.01760</v>
          </cell>
          <cell r="B2066" t="str">
            <v>Fornecimento e instalação de caixa de descarga para acoplar em bacia sanitária</v>
          </cell>
          <cell r="C2066" t="str">
            <v>UN</v>
          </cell>
          <cell r="D2066">
            <v>110.5909</v>
          </cell>
        </row>
        <row r="2067">
          <cell r="A2067" t="str">
            <v>001.28.01780</v>
          </cell>
          <cell r="B2067" t="str">
            <v>Fornecimento e instalação de engate no. 3 com terminais de 1/2 pol e mangueira flexíel branca, de 30 cm,</v>
          </cell>
          <cell r="C2067" t="str">
            <v>UN</v>
          </cell>
          <cell r="D2067">
            <v>3.9535</v>
          </cell>
        </row>
        <row r="2068">
          <cell r="A2068" t="str">
            <v>001.28.01800</v>
          </cell>
          <cell r="B2068" t="str">
            <v>Fornecimento e colocação de engate no. 5 com terminais cromados de 1/2 pol e mangueira flexível, de 40 cm,</v>
          </cell>
          <cell r="C2068" t="str">
            <v>UN</v>
          </cell>
          <cell r="D2068">
            <v>15.0435</v>
          </cell>
        </row>
        <row r="2069">
          <cell r="A2069" t="str">
            <v>001.28.01820</v>
          </cell>
          <cell r="B2069" t="str">
            <v>Fornecimento e instalação de ligação para saída de vaso sanitário pvc branco  diam.100 mm</v>
          </cell>
          <cell r="C2069" t="str">
            <v>UN</v>
          </cell>
          <cell r="D2069">
            <v>21.452200000000001</v>
          </cell>
        </row>
        <row r="2070">
          <cell r="A2070" t="str">
            <v>001.29</v>
          </cell>
          <cell r="B2070" t="str">
            <v>INSTALAÇÕES HIDRÁULICAS - CUBAS E TANQUE</v>
          </cell>
          <cell r="D2070">
            <v>6835.7408999999998</v>
          </cell>
        </row>
        <row r="2071">
          <cell r="A2071" t="str">
            <v>001.29.00020</v>
          </cell>
          <cell r="B2071" t="str">
            <v>Fornecimento e instalação de cuba de aço inox inclusive válvula americana n.1 - 46.5 x 31 x 15 cm</v>
          </cell>
          <cell r="C2071" t="str">
            <v>UN</v>
          </cell>
          <cell r="D2071">
            <v>102.02630000000001</v>
          </cell>
        </row>
        <row r="2072">
          <cell r="A2072" t="str">
            <v>001.29.00040</v>
          </cell>
          <cell r="B2072" t="str">
            <v>Fornecimento e instalação de cuba de aço inox inclusive válvula americana n.2 - 56.0 x 33.5 x 15 cm</v>
          </cell>
          <cell r="C2072" t="str">
            <v>UN</v>
          </cell>
          <cell r="D2072">
            <v>118.02630000000001</v>
          </cell>
        </row>
        <row r="2073">
          <cell r="A2073" t="str">
            <v>001.29.00060</v>
          </cell>
          <cell r="B2073" t="str">
            <v>Forneicmento e instalação de cuba de aço inox inclusive válvula americana - 40x40x20 cm</v>
          </cell>
          <cell r="C2073" t="str">
            <v>UN</v>
          </cell>
          <cell r="D2073">
            <v>45.988100000000003</v>
          </cell>
        </row>
        <row r="2074">
          <cell r="A2074" t="str">
            <v>001.29.00080</v>
          </cell>
          <cell r="B2074" t="str">
            <v>Fornecimento e instalação de cuba de aço inox inclusive válvula americana dupla 82 x 34 x 15 cm</v>
          </cell>
          <cell r="C2074" t="str">
            <v>UN</v>
          </cell>
          <cell r="D2074">
            <v>114.7409</v>
          </cell>
        </row>
        <row r="2075">
          <cell r="A2075" t="str">
            <v>001.29.00100</v>
          </cell>
          <cell r="B2075" t="str">
            <v>Fornecimento e instalação de banca ou tampo em aço inoxidável n.o de 1.20x0.60m com 1 cuba</v>
          </cell>
          <cell r="C2075" t="str">
            <v>UN</v>
          </cell>
          <cell r="D2075">
            <v>277.16820000000001</v>
          </cell>
        </row>
        <row r="2076">
          <cell r="A2076" t="str">
            <v>001.29.00120</v>
          </cell>
          <cell r="B2076" t="str">
            <v>Fornecimento e instalação de banca ou tampo em aço inoxidável n.2 de 1.50x0.60m com 1 cuba</v>
          </cell>
          <cell r="C2076" t="str">
            <v>UN</v>
          </cell>
          <cell r="D2076">
            <v>162.47819999999999</v>
          </cell>
        </row>
        <row r="2077">
          <cell r="A2077" t="str">
            <v>001.29.00140</v>
          </cell>
          <cell r="B2077" t="str">
            <v>Fornecimento e instalação de banca ou tampo em aço inoxidável n.2 de 1.80x0.60m com 1 cuba</v>
          </cell>
          <cell r="C2077" t="str">
            <v>UN</v>
          </cell>
          <cell r="D2077">
            <v>256.21820000000002</v>
          </cell>
        </row>
        <row r="2078">
          <cell r="A2078" t="str">
            <v>001.29.00160</v>
          </cell>
          <cell r="B2078" t="str">
            <v>Fornecimento e instalação de banca ou tampo em aço inoxidável n.2 de 2.00x0.60m com 1 cuba</v>
          </cell>
          <cell r="C2078" t="str">
            <v>UN</v>
          </cell>
          <cell r="D2078">
            <v>293.85820000000001</v>
          </cell>
        </row>
        <row r="2079">
          <cell r="A2079" t="str">
            <v>001.29.00180</v>
          </cell>
          <cell r="B2079" t="str">
            <v>Fornecimento e instalação de banca ou tampo em aço inoxidável n.334 de 2.00x0.60m com 2 cubas p/ ud</v>
          </cell>
          <cell r="C2079" t="str">
            <v>UN</v>
          </cell>
          <cell r="D2079">
            <v>355.21820000000002</v>
          </cell>
        </row>
        <row r="2080">
          <cell r="A2080" t="str">
            <v>001.29.00200</v>
          </cell>
          <cell r="B2080" t="str">
            <v>Fornecimento e instalação de banca ou tampo em aço inoxidável da eternox revestida d1800mb c/ 1 cuba no centro, de 1,80m</v>
          </cell>
          <cell r="C2080" t="str">
            <v>UN</v>
          </cell>
          <cell r="D2080">
            <v>276.8682</v>
          </cell>
        </row>
        <row r="2081">
          <cell r="A2081" t="str">
            <v>001.29.00220</v>
          </cell>
          <cell r="B2081" t="str">
            <v>Fornecimento e instalação de banca ou tampo em aço inoxidável da eternox revestida e1800mb c/ 1 cuba no centro, de 1,80m</v>
          </cell>
          <cell r="C2081" t="str">
            <v>UN</v>
          </cell>
          <cell r="D2081">
            <v>277.16820000000001</v>
          </cell>
        </row>
        <row r="2082">
          <cell r="A2082" t="str">
            <v>001.29.00240</v>
          </cell>
          <cell r="B2082" t="str">
            <v>Fornecimento e instalação de banca ou tampo em aço inoxidável da eternox revestida 2000mb 2c c/ 2 cubas no centro, de 2,00m</v>
          </cell>
          <cell r="C2082" t="str">
            <v>UN</v>
          </cell>
          <cell r="D2082">
            <v>331.21820000000002</v>
          </cell>
        </row>
        <row r="2083">
          <cell r="A2083" t="str">
            <v>001.29.00260</v>
          </cell>
          <cell r="B2083" t="str">
            <v>Fornecimento e instalação de banca ou tampo em aço inoxidável da eternox revestida d1600mb c/ 1 cuba no centro</v>
          </cell>
          <cell r="C2083" t="str">
            <v>UN</v>
          </cell>
          <cell r="D2083">
            <v>162.47819999999999</v>
          </cell>
        </row>
        <row r="2084">
          <cell r="A2084" t="str">
            <v>001.29.00280</v>
          </cell>
          <cell r="B2084" t="str">
            <v>Fornecimento e instalação de banca ou tampo em aço inoxidável da eternox revestida 1800mb 2c c/ 2 cubas no centro</v>
          </cell>
          <cell r="C2084" t="str">
            <v>UN</v>
          </cell>
          <cell r="D2084">
            <v>313.25819999999999</v>
          </cell>
        </row>
        <row r="2085">
          <cell r="A2085" t="str">
            <v>001.29.00300</v>
          </cell>
          <cell r="B2085" t="str">
            <v>Fornecimento e instalação de banca ou tampo em aço inoxidável da eternox revestida cuba dupla de 82x34x14cm</v>
          </cell>
          <cell r="C2085" t="str">
            <v>UN</v>
          </cell>
          <cell r="D2085">
            <v>106.1982</v>
          </cell>
        </row>
        <row r="2086">
          <cell r="A2086" t="str">
            <v>001.29.00320</v>
          </cell>
          <cell r="B2086" t="str">
            <v>Fornecimento e instalação de banca ou tampo em aço inoxidável da eternox revestido e1800mb com 2 cubas lado direito</v>
          </cell>
          <cell r="C2086" t="str">
            <v>UN</v>
          </cell>
          <cell r="D2086">
            <v>313.25819999999999</v>
          </cell>
        </row>
        <row r="2087">
          <cell r="A2087" t="str">
            <v>001.29.00340</v>
          </cell>
          <cell r="B2087" t="str">
            <v>Fornecimento e instalação de banca ou tampo em aço inoxidável da eternox revestido e1800mb com 2 cubas lado direito</v>
          </cell>
          <cell r="C2087" t="str">
            <v>UN</v>
          </cell>
          <cell r="D2087">
            <v>313.25819999999999</v>
          </cell>
        </row>
        <row r="2088">
          <cell r="A2088" t="str">
            <v>001.29.00360</v>
          </cell>
          <cell r="B2088" t="str">
            <v>Fornecimento e instalação de banca ou tampo em aço inoxidável da eternox revestida de 2.60 x 0.55 m c/ 1 cuba e valvula</v>
          </cell>
          <cell r="C2088" t="str">
            <v>UN</v>
          </cell>
          <cell r="D2088">
            <v>162.47819999999999</v>
          </cell>
        </row>
        <row r="2089">
          <cell r="A2089" t="str">
            <v>001.29.00380</v>
          </cell>
          <cell r="B2089" t="str">
            <v>Fornecimento e instalação de banca de granilite fundida na obra com espessura de 0.05 m</v>
          </cell>
          <cell r="C2089" t="str">
            <v>M2</v>
          </cell>
          <cell r="D2089">
            <v>79.511399999999995</v>
          </cell>
        </row>
        <row r="2090">
          <cell r="A2090" t="str">
            <v>001.29.00400</v>
          </cell>
          <cell r="B2090" t="str">
            <v>Fornecimento e instalação de bancada em ardósia polida 1.50 x 0.60 com 1 cuba inox 40.00x40.00x15.00</v>
          </cell>
          <cell r="C2090" t="str">
            <v>UN</v>
          </cell>
          <cell r="D2090">
            <v>178.5839</v>
          </cell>
        </row>
        <row r="2091">
          <cell r="A2091" t="str">
            <v>001.29.00420</v>
          </cell>
          <cell r="B2091" t="str">
            <v>Fornecimento e instalação de banca de mármore sintético c/ 01 cuba no centro , de 1.80m</v>
          </cell>
          <cell r="C2091" t="str">
            <v>UN</v>
          </cell>
          <cell r="D2091">
            <v>76.8416</v>
          </cell>
        </row>
        <row r="2092">
          <cell r="A2092" t="str">
            <v>001.29.00440</v>
          </cell>
          <cell r="B2092" t="str">
            <v>Forneicmento e instalação de banca de mármore sintético c/ 02 cubas no centro , de 1.80m</v>
          </cell>
          <cell r="C2092" t="str">
            <v>UN</v>
          </cell>
          <cell r="D2092">
            <v>76.8416</v>
          </cell>
        </row>
        <row r="2093">
          <cell r="A2093" t="str">
            <v>001.29.00460</v>
          </cell>
          <cell r="B2093" t="str">
            <v>Fornecimento e instalação de banca de mármore sintético com uma cuba - 120.00x54.00cm</v>
          </cell>
          <cell r="C2093" t="str">
            <v>UN</v>
          </cell>
          <cell r="D2093">
            <v>47.221600000000002</v>
          </cell>
        </row>
        <row r="2094">
          <cell r="A2094" t="str">
            <v>001.29.00480</v>
          </cell>
          <cell r="B2094" t="str">
            <v>Fornecimento e instalação de bancada em aço inox 316 1.90 x 0.80 formado por peças estampadas sem emendas visíveis, com 2 cubas em aço inox 316 estampado sem cantos vivos, nas dimensões (40x60x40)cm</v>
          </cell>
          <cell r="C2094" t="str">
            <v>UN</v>
          </cell>
          <cell r="D2094">
            <v>349.62389999999999</v>
          </cell>
        </row>
        <row r="2095">
          <cell r="A2095" t="str">
            <v>001.29.00500</v>
          </cell>
          <cell r="B2095" t="str">
            <v>Fornecimento e instalação de bancada em aço inox 316 2.20 x 0.80 formado por peças estampadas sem emendas visíveis, com 2 cubas em aço inox 316 estampado sem cantos vivos, nas dimensões (40x60x40)cm</v>
          </cell>
          <cell r="C2095" t="str">
            <v>UN</v>
          </cell>
          <cell r="D2095">
            <v>368.09390000000002</v>
          </cell>
        </row>
        <row r="2096">
          <cell r="A2096" t="str">
            <v>001.29.00520</v>
          </cell>
          <cell r="B2096" t="str">
            <v>Fornecimento e instalação de bancada seca em aço inox 316 1.80 x 0.80 formado por peças estampadas sem emendas visíveis</v>
          </cell>
          <cell r="C2096" t="str">
            <v>UN</v>
          </cell>
          <cell r="D2096">
            <v>313.23390000000001</v>
          </cell>
        </row>
        <row r="2097">
          <cell r="A2097" t="str">
            <v>001.29.00540</v>
          </cell>
          <cell r="B2097" t="str">
            <v>Fornecimento e instalação de cuba dupla com válvula, 82x34x14 cm</v>
          </cell>
          <cell r="C2097" t="str">
            <v>UN</v>
          </cell>
          <cell r="D2097">
            <v>112.8124</v>
          </cell>
        </row>
        <row r="2098">
          <cell r="A2098" t="str">
            <v>001.29.00560</v>
          </cell>
          <cell r="B2098" t="str">
            <v>Fornecimento e instalação de cuba simples de 400.00mmx340.00mmx140.00mm (p) , aco inox eternox</v>
          </cell>
          <cell r="C2098" t="str">
            <v>UN</v>
          </cell>
          <cell r="D2098">
            <v>92.621600000000001</v>
          </cell>
        </row>
        <row r="2099">
          <cell r="A2099" t="str">
            <v>001.29.00580</v>
          </cell>
          <cell r="B2099" t="str">
            <v>Fornecimento e instalação de cuba de aço inox, inclusive válvula americana nº 1 - 46.50 x 31.00 x 15.00 cm</v>
          </cell>
          <cell r="C2099" t="str">
            <v>UN</v>
          </cell>
          <cell r="D2099">
            <v>100.9881</v>
          </cell>
        </row>
        <row r="2100">
          <cell r="A2100" t="str">
            <v>001.29.00600</v>
          </cell>
          <cell r="B2100" t="str">
            <v>Fornecimento e instalação de cuba de aço inox, inclusive válvula americana nº 2 - 56.00 x 33.50 x 15.00 cm</v>
          </cell>
          <cell r="C2100" t="str">
            <v>UN</v>
          </cell>
          <cell r="D2100">
            <v>116.9881</v>
          </cell>
        </row>
        <row r="2101">
          <cell r="A2101" t="str">
            <v>001.29.00620</v>
          </cell>
          <cell r="B2101" t="str">
            <v>Fornecimento e instalação de cuba dupla 82.00 x 34.00 x 15.00 cm</v>
          </cell>
          <cell r="C2101" t="str">
            <v>UN</v>
          </cell>
          <cell r="D2101">
            <v>116.9881</v>
          </cell>
        </row>
        <row r="2102">
          <cell r="A2102" t="str">
            <v>001.29.00640</v>
          </cell>
          <cell r="B2102" t="str">
            <v>Fornecimento e instalação de tanque para lavar roupa pré-moldado de concreto modelo simples dim. 60 x 60 cm</v>
          </cell>
          <cell r="C2102" t="str">
            <v>UN</v>
          </cell>
          <cell r="D2102">
            <v>37.030299999999997</v>
          </cell>
        </row>
        <row r="2103">
          <cell r="A2103" t="str">
            <v>001.29.00660</v>
          </cell>
          <cell r="B2103" t="str">
            <v>Fornecimento e instalação de tanque para lavar roupa pre-moldado de concreto, 3 cubas, dim. 0,60x1,80m</v>
          </cell>
          <cell r="C2103" t="str">
            <v>UN</v>
          </cell>
          <cell r="D2103">
            <v>62.443199999999997</v>
          </cell>
        </row>
        <row r="2104">
          <cell r="A2104" t="str">
            <v>001.29.00680</v>
          </cell>
          <cell r="B2104" t="str">
            <v>Fornecimento e instalação de tanque para lavar roupa de louca branca tamanho médio com coluna</v>
          </cell>
          <cell r="C2104" t="str">
            <v>UN</v>
          </cell>
          <cell r="D2104">
            <v>186.5102</v>
          </cell>
        </row>
        <row r="2105">
          <cell r="A2105" t="str">
            <v>001.29.00700</v>
          </cell>
          <cell r="B2105" t="str">
            <v>Fornecimento e instalação de tanque para lavar roupa de louca branca tamanho médio sem coluna</v>
          </cell>
          <cell r="C2105" t="str">
            <v>UN</v>
          </cell>
          <cell r="D2105">
            <v>155.9102</v>
          </cell>
        </row>
        <row r="2106">
          <cell r="A2106" t="str">
            <v>001.29.00720</v>
          </cell>
          <cell r="B2106" t="str">
            <v>Fornecimento e instalação de tanque - celite - medio branco - c/ coluna r-002.05 c/ válvula</v>
          </cell>
          <cell r="C2106" t="str">
            <v>UN</v>
          </cell>
          <cell r="D2106">
            <v>157.33029999999999</v>
          </cell>
        </row>
        <row r="2107">
          <cell r="A2107" t="str">
            <v>001.29.00740</v>
          </cell>
          <cell r="B2107" t="str">
            <v>Fornecimento e instalação de tanque decoralite simples - tam-03 - c/ valvula</v>
          </cell>
          <cell r="C2107" t="str">
            <v>UN</v>
          </cell>
          <cell r="D2107">
            <v>188.3124</v>
          </cell>
        </row>
        <row r="2108">
          <cell r="A2108" t="str">
            <v>001.29.00760</v>
          </cell>
          <cell r="B2108" t="str">
            <v>Fornecimento e instalação de tanque de plástico - pequeno</v>
          </cell>
          <cell r="C2108" t="str">
            <v>UN</v>
          </cell>
          <cell r="D2108">
            <v>35.947800000000001</v>
          </cell>
        </row>
        <row r="2109">
          <cell r="A2109" t="str">
            <v>001.30</v>
          </cell>
          <cell r="B2109" t="str">
            <v>INSTALAÇÕES SANITÁRIAS - PRIMÁRIO E SECUNDÁRIO</v>
          </cell>
          <cell r="D2109">
            <v>35716.085599999999</v>
          </cell>
        </row>
        <row r="2110">
          <cell r="A2110" t="str">
            <v>001.30.00020</v>
          </cell>
          <cell r="B2110" t="str">
            <v>Fornecimento e instalação de tubo leve de pvc rígido branco c/ ponta e bolsa lisa em barra 6 m diâmetro 450 mm</v>
          </cell>
          <cell r="C2110" t="str">
            <v>ML</v>
          </cell>
          <cell r="D2110">
            <v>78.284999999999997</v>
          </cell>
        </row>
        <row r="2111">
          <cell r="A2111" t="str">
            <v>001.30.00040</v>
          </cell>
          <cell r="B2111" t="str">
            <v>Fornecimento e instalação de tubo leve de pvc rígido branco c/ ponta e bolsa lisa em barra 6 m diâmetro 400 mm</v>
          </cell>
          <cell r="C2111" t="str">
            <v>ML</v>
          </cell>
          <cell r="D2111">
            <v>79.056600000000003</v>
          </cell>
        </row>
        <row r="2112">
          <cell r="A2112" t="str">
            <v>001.30.00060</v>
          </cell>
          <cell r="B2112" t="str">
            <v>Fornecimento e instalação de tubo leve de pvc rígido branco c/ ponta e bolsa lisa em barra 6 m diâmetro 300 mm</v>
          </cell>
          <cell r="C2112" t="str">
            <v>ML</v>
          </cell>
          <cell r="D2112">
            <v>52.088000000000001</v>
          </cell>
        </row>
        <row r="2113">
          <cell r="A2113" t="str">
            <v>001.30.00080</v>
          </cell>
          <cell r="B2113" t="str">
            <v>Fornecimento e instalaçao de tubo leve de pvc rígido branco c/ ponta e bolsa lisa em barra 6 m diâmetro 250 mm</v>
          </cell>
          <cell r="C2113" t="str">
            <v>ML</v>
          </cell>
          <cell r="D2113">
            <v>31.425000000000001</v>
          </cell>
        </row>
        <row r="2114">
          <cell r="A2114" t="str">
            <v>001.30.00100</v>
          </cell>
          <cell r="B2114" t="str">
            <v>Fornecimento e instalação de tubo leve de pvc rígido branco c/ ponta e bolsa lisa em barra 6 m diâmetro 200 mm</v>
          </cell>
          <cell r="C2114" t="str">
            <v>ML</v>
          </cell>
          <cell r="D2114">
            <v>21.375499999999999</v>
          </cell>
        </row>
        <row r="2115">
          <cell r="A2115" t="str">
            <v>001.30.00120</v>
          </cell>
          <cell r="B2115" t="str">
            <v>Fornecimento e instalação de tubo leve de pvc rígido branco c/ ponta e bolsa lisa em barra 6 m diâmetro 150 mm</v>
          </cell>
          <cell r="C2115" t="str">
            <v>ML</v>
          </cell>
          <cell r="D2115">
            <v>20.812200000000001</v>
          </cell>
        </row>
        <row r="2116">
          <cell r="A2116" t="str">
            <v>001.30.00140</v>
          </cell>
          <cell r="B2116" t="str">
            <v>Fornecimento e instalação de tubo leve de pvc rígido branco c/ ponta e bolsa lisa em barra 6 m diâmetro 125 mm</v>
          </cell>
          <cell r="C2116" t="str">
            <v>ML</v>
          </cell>
          <cell r="D2116">
            <v>18.3781</v>
          </cell>
        </row>
        <row r="2117">
          <cell r="A2117" t="str">
            <v>001.30.00160</v>
          </cell>
          <cell r="B2117" t="str">
            <v>Fornecimento e instalação de tubo de pvc rígido cor branca com ponta e bolsa em barra de 6 m diâmetro 100 mm</v>
          </cell>
          <cell r="C2117" t="str">
            <v>ML</v>
          </cell>
          <cell r="D2117">
            <v>5.6124999999999998</v>
          </cell>
        </row>
        <row r="2118">
          <cell r="A2118" t="str">
            <v>001.30.00180</v>
          </cell>
          <cell r="B2118" t="str">
            <v>Fornecimento e instalação de tubo de pvc rígido cor branca com ponta e bolsa em barra de 6 m diâmetro 75 mm</v>
          </cell>
          <cell r="C2118" t="str">
            <v>ML</v>
          </cell>
          <cell r="D2118">
            <v>6.5316000000000001</v>
          </cell>
        </row>
        <row r="2119">
          <cell r="A2119" t="str">
            <v>001.30.00200</v>
          </cell>
          <cell r="B2119" t="str">
            <v>Fornecimento e instalação de tubo de pvc rígido cor branca com ponta e bolsa em barra de 6 m diâmetro 50 mm</v>
          </cell>
          <cell r="C2119" t="str">
            <v>ML</v>
          </cell>
          <cell r="D2119">
            <v>5.0678999999999998</v>
          </cell>
        </row>
        <row r="2120">
          <cell r="A2120" t="str">
            <v>001.30.00220</v>
          </cell>
          <cell r="B2120" t="str">
            <v>Fornecimento e instalação de tubo de pvc rígido cor branca com ponta e bolsa em barra de 6m diâmetro 40 mm</v>
          </cell>
          <cell r="C2120" t="str">
            <v>ML</v>
          </cell>
          <cell r="D2120">
            <v>3.0478999999999998</v>
          </cell>
        </row>
        <row r="2121">
          <cell r="A2121" t="str">
            <v>001.30.00240</v>
          </cell>
          <cell r="B2121" t="str">
            <v>Fornecimento e instalação de curva 90º de pvc rígido cor branca  diam.100 mm</v>
          </cell>
          <cell r="C2121" t="str">
            <v>UN</v>
          </cell>
          <cell r="D2121">
            <v>12.165100000000001</v>
          </cell>
        </row>
        <row r="2122">
          <cell r="A2122" t="str">
            <v>001.30.00260</v>
          </cell>
          <cell r="B2122" t="str">
            <v>Fornecimento e instalação de curva 90º de pvc rígido cor branca  diam. 75 mm</v>
          </cell>
          <cell r="C2122" t="str">
            <v>UN</v>
          </cell>
          <cell r="D2122">
            <v>18</v>
          </cell>
        </row>
        <row r="2123">
          <cell r="A2123" t="str">
            <v>001.30.00280</v>
          </cell>
          <cell r="B2123" t="str">
            <v>Fornecimento e instalação de curva 90º de pvc rígido cor branca   diam. 50 mm</v>
          </cell>
          <cell r="C2123" t="str">
            <v>UN</v>
          </cell>
          <cell r="D2123">
            <v>4.9749999999999996</v>
          </cell>
        </row>
        <row r="2124">
          <cell r="A2124" t="str">
            <v>001.30.00300</v>
          </cell>
          <cell r="B2124" t="str">
            <v>Fornecimento e instalação de curva 90º de pvc rígido cor branca   diam. 150 mm</v>
          </cell>
          <cell r="C2124" t="str">
            <v>UN</v>
          </cell>
          <cell r="D2124">
            <v>52.0501</v>
          </cell>
        </row>
        <row r="2125">
          <cell r="A2125" t="str">
            <v>001.30.00320</v>
          </cell>
          <cell r="B2125" t="str">
            <v>Fornecimento e instalação de curva 45º de pvc rígido cor branca   diam.100 mm</v>
          </cell>
          <cell r="C2125" t="str">
            <v>UN</v>
          </cell>
          <cell r="D2125">
            <v>14.555099999999999</v>
          </cell>
        </row>
        <row r="2126">
          <cell r="A2126" t="str">
            <v>001.30.00340</v>
          </cell>
          <cell r="B2126" t="str">
            <v>Fornecimento e instalação de curva 45º de pvc rígido cor branca   diam. 75 mm</v>
          </cell>
          <cell r="C2126" t="str">
            <v>UN</v>
          </cell>
          <cell r="D2126">
            <v>12.6</v>
          </cell>
        </row>
        <row r="2127">
          <cell r="A2127" t="str">
            <v>001.30.00360</v>
          </cell>
          <cell r="B2127" t="str">
            <v>Fornecimento e instalação de curva 45º de pvc rígido cor branca   diam. 50 mm</v>
          </cell>
          <cell r="C2127" t="str">
            <v>UN</v>
          </cell>
          <cell r="D2127">
            <v>6.1150000000000002</v>
          </cell>
        </row>
        <row r="2128">
          <cell r="A2128" t="str">
            <v>001.30.00380</v>
          </cell>
          <cell r="B2128" t="str">
            <v>Fornecimento e instalação de joelho 90º com anel de borracha, de pvc rígido cor branca   diam. 50 mm</v>
          </cell>
          <cell r="C2128" t="str">
            <v>UN</v>
          </cell>
          <cell r="D2128">
            <v>2.0049999999999999</v>
          </cell>
        </row>
        <row r="2129">
          <cell r="A2129" t="str">
            <v>001.30.00400</v>
          </cell>
          <cell r="B2129" t="str">
            <v>Fornecimento e instalação de cap de pvc rígido cor branca   diam.100 mm</v>
          </cell>
          <cell r="C2129" t="str">
            <v>UN</v>
          </cell>
          <cell r="D2129">
            <v>7.7575000000000003</v>
          </cell>
        </row>
        <row r="2130">
          <cell r="A2130" t="str">
            <v>001.30.00420</v>
          </cell>
          <cell r="B2130" t="str">
            <v>Fornecimento e instalação de cap de pvc rígido cor branca  diam. 75 mm</v>
          </cell>
          <cell r="C2130" t="str">
            <v>UN</v>
          </cell>
          <cell r="D2130">
            <v>5.9200999999999997</v>
          </cell>
        </row>
        <row r="2131">
          <cell r="A2131" t="str">
            <v>001.30.00440</v>
          </cell>
          <cell r="B2131" t="str">
            <v>Fornecimento e instalação de cap de pvc rígido cor branca   diam. 50 mm</v>
          </cell>
          <cell r="C2131" t="str">
            <v>UN</v>
          </cell>
          <cell r="D2131">
            <v>3.6425000000000001</v>
          </cell>
        </row>
        <row r="2132">
          <cell r="A2132" t="str">
            <v>001.30.00460</v>
          </cell>
          <cell r="B2132" t="str">
            <v>Fornecimento e instalação de joelho 45º de pvc rígido cor branca  diam.100 mm</v>
          </cell>
          <cell r="C2132" t="str">
            <v>UN</v>
          </cell>
          <cell r="D2132">
            <v>6.1451000000000002</v>
          </cell>
        </row>
        <row r="2133">
          <cell r="A2133" t="str">
            <v>001.30.00480</v>
          </cell>
          <cell r="B2133" t="str">
            <v>Fornecimento e instalação de joelho 45º de pvc rígido cor branca   diam. 75 mm</v>
          </cell>
          <cell r="C2133" t="str">
            <v>UN</v>
          </cell>
          <cell r="D2133">
            <v>2.95</v>
          </cell>
        </row>
        <row r="2134">
          <cell r="A2134" t="str">
            <v>001.30.00500</v>
          </cell>
          <cell r="B2134" t="str">
            <v>Fornecimento e instalação de joelho 45º de pvc rígido cor branca   diam. 50 mm</v>
          </cell>
          <cell r="C2134" t="str">
            <v>UN</v>
          </cell>
          <cell r="D2134">
            <v>2.4750000000000001</v>
          </cell>
        </row>
        <row r="2135">
          <cell r="A2135" t="str">
            <v>001.30.00520</v>
          </cell>
          <cell r="B2135" t="str">
            <v>Fornecimento e instalação de junção invertida de pvc rígido branca para estoto primário diam. 50x50mm</v>
          </cell>
          <cell r="C2135" t="str">
            <v>UN</v>
          </cell>
          <cell r="D2135">
            <v>7.8875999999999999</v>
          </cell>
        </row>
        <row r="2136">
          <cell r="A2136" t="str">
            <v>001.30.00540</v>
          </cell>
          <cell r="B2136" t="str">
            <v>Fornecimento e instalação de junção dupla invertida de pvc rígido branca para esgoto primário diam. 100 x 50 mm</v>
          </cell>
          <cell r="C2136" t="str">
            <v>UN</v>
          </cell>
          <cell r="D2136">
            <v>11.172599999999999</v>
          </cell>
        </row>
        <row r="2137">
          <cell r="A2137" t="str">
            <v>001.30.00560</v>
          </cell>
          <cell r="B2137" t="str">
            <v>Fornecimento e instalação de junção simples de pvc rígido branca  diam. 100x100 mm</v>
          </cell>
          <cell r="C2137" t="str">
            <v>UN</v>
          </cell>
          <cell r="D2137">
            <v>13.762600000000001</v>
          </cell>
        </row>
        <row r="2138">
          <cell r="A2138" t="str">
            <v>001.30.00580</v>
          </cell>
          <cell r="B2138" t="str">
            <v>Fornecimento e instalação de junção simples de pvc rígido branca  diam. 100x75 mm</v>
          </cell>
          <cell r="C2138" t="str">
            <v>UN</v>
          </cell>
          <cell r="D2138">
            <v>9.7026000000000003</v>
          </cell>
        </row>
        <row r="2139">
          <cell r="A2139" t="str">
            <v>001.30.00600</v>
          </cell>
          <cell r="B2139" t="str">
            <v>Fornecimento e instalação de junção simples de pvc rígido branca  diam. 100x50 mm</v>
          </cell>
          <cell r="C2139" t="str">
            <v>UN</v>
          </cell>
          <cell r="D2139">
            <v>11.172599999999999</v>
          </cell>
        </row>
        <row r="2140">
          <cell r="A2140" t="str">
            <v>001.30.00620</v>
          </cell>
          <cell r="B2140" t="str">
            <v>Fornecimento e instalação de junção simples de pvc rígido branca  diam. 75x75 mm</v>
          </cell>
          <cell r="C2140" t="str">
            <v>UN</v>
          </cell>
          <cell r="D2140">
            <v>8.1576000000000004</v>
          </cell>
        </row>
        <row r="2141">
          <cell r="A2141" t="str">
            <v>001.30.00640</v>
          </cell>
          <cell r="B2141" t="str">
            <v>Fornecimento e instalação de junção simples de pvc rígido branca  diam. 75x50 mm</v>
          </cell>
          <cell r="C2141" t="str">
            <v>UN</v>
          </cell>
          <cell r="D2141">
            <v>6.2375999999999996</v>
          </cell>
        </row>
        <row r="2142">
          <cell r="A2142" t="str">
            <v>001.30.00660</v>
          </cell>
          <cell r="B2142" t="str">
            <v>Fornecimento e instalação de junção simples de pvc rígido branca  diam. 50x50 mm</v>
          </cell>
          <cell r="C2142" t="str">
            <v>UN</v>
          </cell>
          <cell r="D2142">
            <v>5.7976000000000001</v>
          </cell>
        </row>
        <row r="2143">
          <cell r="A2143" t="str">
            <v>001.30.00680</v>
          </cell>
          <cell r="B2143" t="str">
            <v>Fornecimento e instalação de joelho 90º de pvc rígido branco  diam.75 mm</v>
          </cell>
          <cell r="C2143" t="str">
            <v>UN</v>
          </cell>
          <cell r="D2143">
            <v>5.33</v>
          </cell>
        </row>
        <row r="2144">
          <cell r="A2144" t="str">
            <v>001.30.00700</v>
          </cell>
          <cell r="B2144" t="str">
            <v>Fornecimento e instalação de joelho 90º de pvc rígido branco  diam.50 mm</v>
          </cell>
          <cell r="C2144" t="str">
            <v>UN</v>
          </cell>
          <cell r="D2144">
            <v>3.2549999999999999</v>
          </cell>
        </row>
        <row r="2145">
          <cell r="A2145" t="str">
            <v>001.30.00720</v>
          </cell>
          <cell r="B2145" t="str">
            <v>Fornecimento e instalação de joelho 90º de pvc rígido branco  diam.100 mm</v>
          </cell>
          <cell r="C2145" t="str">
            <v>UN</v>
          </cell>
          <cell r="D2145">
            <v>6.8750999999999998</v>
          </cell>
        </row>
        <row r="2146">
          <cell r="A2146" t="str">
            <v>001.30.00740</v>
          </cell>
          <cell r="B2146" t="str">
            <v>Fornecimento e instalação de joelho 90º curto com visita pvc branco para esgoto primário diam.100x75 mm</v>
          </cell>
          <cell r="C2146" t="str">
            <v>UN</v>
          </cell>
          <cell r="D2146">
            <v>9.0251000000000001</v>
          </cell>
        </row>
        <row r="2147">
          <cell r="A2147" t="str">
            <v>001.30.00760</v>
          </cell>
          <cell r="B2147" t="str">
            <v>Fornecimento e instalação de joelho 90º curto com visita pvc branco para esgoto primário diam.100x50 mm</v>
          </cell>
          <cell r="C2147" t="str">
            <v>UN</v>
          </cell>
          <cell r="D2147">
            <v>8.4750999999999994</v>
          </cell>
        </row>
        <row r="2148">
          <cell r="A2148" t="str">
            <v>001.30.00780</v>
          </cell>
          <cell r="B2148" t="str">
            <v>Fornecimento e instalação de joelho 90º curto com visita pvc branco para esgoto primário diam. 75x50 mm</v>
          </cell>
          <cell r="C2148" t="str">
            <v>UN</v>
          </cell>
          <cell r="D2148">
            <v>6</v>
          </cell>
        </row>
        <row r="2149">
          <cell r="A2149" t="str">
            <v>001.30.00800</v>
          </cell>
          <cell r="B2149" t="str">
            <v>Fornecimento e instalação de tee sanitário curto com visita pvc branco  diam.100x100 mm</v>
          </cell>
          <cell r="C2149" t="str">
            <v>UN</v>
          </cell>
          <cell r="D2149">
            <v>8.4626000000000001</v>
          </cell>
        </row>
        <row r="2150">
          <cell r="A2150" t="str">
            <v>001.30.00820</v>
          </cell>
          <cell r="B2150" t="str">
            <v>Fornecimento e instalação de tee sanitário curto com visita pvc branco  diam. 100x75 mm</v>
          </cell>
          <cell r="C2150" t="str">
            <v>UN</v>
          </cell>
          <cell r="D2150">
            <v>17.442599999999999</v>
          </cell>
        </row>
        <row r="2151">
          <cell r="A2151" t="str">
            <v>001.30.00840</v>
          </cell>
          <cell r="B2151" t="str">
            <v>Fornecimento e instalação de tee sanitário curto com visita pvc branco  diam. 100x50 mm</v>
          </cell>
          <cell r="C2151" t="str">
            <v>UN</v>
          </cell>
          <cell r="D2151">
            <v>8.1984999999999992</v>
          </cell>
        </row>
        <row r="2152">
          <cell r="A2152" t="str">
            <v>001.30.00860</v>
          </cell>
          <cell r="B2152" t="str">
            <v>Fornecimento e instalação de tee sanitário curto com visita pvc branco  diam. 75x75 mm</v>
          </cell>
          <cell r="C2152" t="str">
            <v>UN</v>
          </cell>
          <cell r="D2152">
            <v>6.9500999999999999</v>
          </cell>
        </row>
        <row r="2153">
          <cell r="A2153" t="str">
            <v>001.30.00880</v>
          </cell>
          <cell r="B2153" t="str">
            <v>Fornecimento e instalação de tee sanitário curto com visita pvc branco  diam. 75x50 mm</v>
          </cell>
          <cell r="C2153" t="str">
            <v>UN</v>
          </cell>
          <cell r="D2153">
            <v>6.4401000000000002</v>
          </cell>
        </row>
        <row r="2154">
          <cell r="A2154" t="str">
            <v>001.30.00900</v>
          </cell>
          <cell r="B2154" t="str">
            <v>Fornecimento e instalação de tee sanitário curto com visita pvc branco  diam. 50x50 mm</v>
          </cell>
          <cell r="C2154" t="str">
            <v>UN</v>
          </cell>
          <cell r="D2154">
            <v>4.3875999999999999</v>
          </cell>
        </row>
        <row r="2155">
          <cell r="A2155" t="str">
            <v>001.30.00920</v>
          </cell>
          <cell r="B2155" t="str">
            <v>Fornecimento e instalação de tee sanitário curto com visita pvc branco para esgoto primário diam.150mm</v>
          </cell>
          <cell r="C2155" t="str">
            <v>UN</v>
          </cell>
          <cell r="D2155">
            <v>39.6676</v>
          </cell>
        </row>
        <row r="2156">
          <cell r="A2156" t="str">
            <v>001.30.00940</v>
          </cell>
          <cell r="B2156" t="str">
            <v>Fornecimento e instalação de luva simpels pvc branco  diam.100 mm</v>
          </cell>
          <cell r="C2156" t="str">
            <v>UN</v>
          </cell>
          <cell r="D2156">
            <v>5.2150999999999996</v>
          </cell>
        </row>
        <row r="2157">
          <cell r="A2157" t="str">
            <v>001.30.00960</v>
          </cell>
          <cell r="B2157" t="str">
            <v>Fornecimento e instalação de luva simpels pvc branco  diam.75 mm</v>
          </cell>
          <cell r="C2157" t="str">
            <v>UN</v>
          </cell>
          <cell r="D2157">
            <v>3.51</v>
          </cell>
        </row>
        <row r="2158">
          <cell r="A2158" t="str">
            <v>001.30.00980</v>
          </cell>
          <cell r="B2158" t="str">
            <v>Fornecimento e instalação de luva simpels pvc branco  diam. 50 mm</v>
          </cell>
          <cell r="C2158" t="str">
            <v>UN</v>
          </cell>
          <cell r="D2158">
            <v>2.7050000000000001</v>
          </cell>
        </row>
        <row r="2159">
          <cell r="A2159" t="str">
            <v>001.30.01000</v>
          </cell>
          <cell r="B2159" t="str">
            <v>Fornecimento e instalação de luva simpels pvc branco  diam.150 mm</v>
          </cell>
          <cell r="C2159" t="str">
            <v>UN</v>
          </cell>
          <cell r="D2159">
            <v>23.420100000000001</v>
          </cell>
        </row>
        <row r="2160">
          <cell r="A2160" t="str">
            <v>001.30.01020</v>
          </cell>
          <cell r="B2160" t="str">
            <v>Fornecimento e instalação de luva dupla pvc branco  diam.100 mm</v>
          </cell>
          <cell r="C2160" t="str">
            <v>UN</v>
          </cell>
          <cell r="D2160">
            <v>3.7050999999999998</v>
          </cell>
        </row>
        <row r="2161">
          <cell r="A2161" t="str">
            <v>001.30.01040</v>
          </cell>
          <cell r="B2161" t="str">
            <v>Fornecimento e instalação de luva dupla pvc branco  diam.50 mm</v>
          </cell>
          <cell r="C2161" t="str">
            <v>UN</v>
          </cell>
          <cell r="D2161">
            <v>1.9650000000000001</v>
          </cell>
        </row>
        <row r="2162">
          <cell r="A2162" t="str">
            <v>001.30.01060</v>
          </cell>
          <cell r="B2162" t="str">
            <v>Fornecimento e instalação de luva dupla pvc branco  diam.75 mm</v>
          </cell>
          <cell r="C2162" t="str">
            <v>UN</v>
          </cell>
          <cell r="D2162">
            <v>3.03</v>
          </cell>
        </row>
        <row r="2163">
          <cell r="A2163" t="str">
            <v>001.30.01080</v>
          </cell>
          <cell r="B2163" t="str">
            <v>Fornecimento e instalação de luva dupla pvc branco  diam.150 mm</v>
          </cell>
          <cell r="C2163" t="str">
            <v>UN</v>
          </cell>
          <cell r="D2163">
            <v>2.2501000000000002</v>
          </cell>
        </row>
        <row r="2164">
          <cell r="A2164" t="str">
            <v>001.30.01100</v>
          </cell>
          <cell r="B2164" t="str">
            <v>Fornecimento e instalação de luva de correr pvc branco  diam.100 mm</v>
          </cell>
          <cell r="C2164" t="str">
            <v>UN</v>
          </cell>
          <cell r="D2164">
            <v>1.8751</v>
          </cell>
        </row>
        <row r="2165">
          <cell r="A2165" t="str">
            <v>001.30.01120</v>
          </cell>
          <cell r="B2165" t="str">
            <v>Fornecimento e instalação de luva de correr pvc branco  diam. 75 mm</v>
          </cell>
          <cell r="C2165" t="str">
            <v>UN</v>
          </cell>
          <cell r="D2165">
            <v>6.45</v>
          </cell>
        </row>
        <row r="2166">
          <cell r="A2166" t="str">
            <v>001.30.01140</v>
          </cell>
          <cell r="B2166" t="str">
            <v>Fornecimento e instalação de luva de correr pvc branco  diam. 50 mm</v>
          </cell>
          <cell r="C2166" t="str">
            <v>UN</v>
          </cell>
          <cell r="D2166">
            <v>5.0750000000000002</v>
          </cell>
        </row>
        <row r="2167">
          <cell r="A2167" t="str">
            <v>001.30.01160</v>
          </cell>
          <cell r="B2167" t="str">
            <v>Fornecimento e instalação de plug pvc diam. 100 mm</v>
          </cell>
          <cell r="C2167" t="str">
            <v>UN</v>
          </cell>
          <cell r="D2167">
            <v>3.1875</v>
          </cell>
        </row>
        <row r="2168">
          <cell r="A2168" t="str">
            <v>001.30.01180</v>
          </cell>
          <cell r="B2168" t="str">
            <v>Fornecimento e instalação de plug de pvc diam.75 mm</v>
          </cell>
          <cell r="C2168" t="str">
            <v>UN</v>
          </cell>
          <cell r="D2168">
            <v>2.4601000000000002</v>
          </cell>
        </row>
        <row r="2169">
          <cell r="A2169" t="str">
            <v>001.30.01200</v>
          </cell>
          <cell r="B2169" t="str">
            <v>Fornecimento e instalação de plug de pvc branco diam. 50 mm</v>
          </cell>
          <cell r="C2169" t="str">
            <v>UN</v>
          </cell>
          <cell r="D2169">
            <v>1.5325</v>
          </cell>
        </row>
        <row r="2170">
          <cell r="A2170" t="str">
            <v>001.30.01220</v>
          </cell>
          <cell r="B2170" t="str">
            <v>Fornecimento e instalação de redução excêntrica pvc branco  diam.100x75 mm</v>
          </cell>
          <cell r="C2170" t="str">
            <v>UN</v>
          </cell>
          <cell r="D2170">
            <v>6.2701000000000002</v>
          </cell>
        </row>
        <row r="2171">
          <cell r="A2171" t="str">
            <v>001.30.01240</v>
          </cell>
          <cell r="B2171" t="str">
            <v>Fornecimento e instalação de redução excêntrica pvc branco  diam.100x50 mm</v>
          </cell>
          <cell r="C2171" t="str">
            <v>UN</v>
          </cell>
          <cell r="D2171">
            <v>5.7100999999999997</v>
          </cell>
        </row>
        <row r="2172">
          <cell r="A2172" t="str">
            <v>001.30.01260</v>
          </cell>
          <cell r="B2172" t="str">
            <v>Fornecimento e instalação de redução excêntrica pvc branco  diam.75x50 mm</v>
          </cell>
          <cell r="C2172" t="str">
            <v>UN</v>
          </cell>
          <cell r="D2172">
            <v>3.5649999999999999</v>
          </cell>
        </row>
        <row r="2173">
          <cell r="A2173" t="str">
            <v>001.30.01280</v>
          </cell>
          <cell r="B2173" t="str">
            <v>Fornecimento e instalação de vedação de saída de vaso sanitário pvc branco  diam.100 mm</v>
          </cell>
          <cell r="C2173" t="str">
            <v>UN</v>
          </cell>
          <cell r="D2173">
            <v>4.7750000000000004</v>
          </cell>
        </row>
        <row r="2174">
          <cell r="A2174" t="str">
            <v>001.30.01300</v>
          </cell>
          <cell r="B2174" t="str">
            <v>Fornecimento e instalação de terminal de ventilação pvc branco  diam.50 mm</v>
          </cell>
          <cell r="C2174" t="str">
            <v>UN</v>
          </cell>
          <cell r="D2174">
            <v>5.4649999999999999</v>
          </cell>
        </row>
        <row r="2175">
          <cell r="A2175" t="str">
            <v>001.30.01320</v>
          </cell>
          <cell r="B2175" t="str">
            <v>Fornecimento e instalação de curva 90º de pvc rígido cor branca diam.40 mm</v>
          </cell>
          <cell r="C2175" t="str">
            <v>UN</v>
          </cell>
          <cell r="D2175">
            <v>2.7749999999999999</v>
          </cell>
        </row>
        <row r="2176">
          <cell r="A2176" t="str">
            <v>001.30.01340</v>
          </cell>
          <cell r="B2176" t="str">
            <v>Fornecimento e instalação de curva 45º de pvc rígido cor branca  diam.40 mm</v>
          </cell>
          <cell r="C2176" t="str">
            <v>UN</v>
          </cell>
          <cell r="D2176">
            <v>2.7749999999999999</v>
          </cell>
        </row>
        <row r="2177">
          <cell r="A2177" t="str">
            <v>001.30.01360</v>
          </cell>
          <cell r="B2177" t="str">
            <v>Fornecimento e instalação de joelho 90º pvc rígido cor branca  diam.40 mm</v>
          </cell>
          <cell r="C2177" t="str">
            <v>UN</v>
          </cell>
          <cell r="D2177">
            <v>2.2450000000000001</v>
          </cell>
        </row>
        <row r="2178">
          <cell r="A2178" t="str">
            <v>001.30.01380</v>
          </cell>
          <cell r="B2178" t="str">
            <v>Fornecimento e instalação de joelho 45º pvc rígido cor branca  diam.40 mm</v>
          </cell>
          <cell r="C2178" t="str">
            <v>UN</v>
          </cell>
          <cell r="D2178">
            <v>2.4649999999999999</v>
          </cell>
        </row>
        <row r="2179">
          <cell r="A2179" t="str">
            <v>001.30.01400</v>
          </cell>
          <cell r="B2179" t="str">
            <v>Fornecimento e instalação de tee 90º pvc rígido cor branca diam.40 mm</v>
          </cell>
          <cell r="C2179" t="str">
            <v>UN</v>
          </cell>
          <cell r="D2179">
            <v>2.8875999999999999</v>
          </cell>
        </row>
        <row r="2180">
          <cell r="A2180" t="str">
            <v>001.30.01420</v>
          </cell>
          <cell r="B2180" t="str">
            <v>Fornecimento e instalação de junção 45º pvc rígido cor branca  diam.40 mm</v>
          </cell>
          <cell r="C2180" t="str">
            <v>UN</v>
          </cell>
          <cell r="D2180">
            <v>3.7475999999999998</v>
          </cell>
        </row>
        <row r="2181">
          <cell r="A2181" t="str">
            <v>001.30.01440</v>
          </cell>
          <cell r="B2181" t="str">
            <v>Fornecimento e instalação de bucha de redução pvc rígido cor branca para esgoto secundário diam.50 mm x 40 mm</v>
          </cell>
          <cell r="C2181" t="str">
            <v>UN</v>
          </cell>
          <cell r="D2181">
            <v>2.0550000000000002</v>
          </cell>
        </row>
        <row r="2182">
          <cell r="A2182" t="str">
            <v>001.30.01460</v>
          </cell>
          <cell r="B2182" t="str">
            <v>Fornecimento e instalação de joelho 90º soldável e com rosca cor branca para esgoto secundário diam.40 mm x 1.1/4 pol</v>
          </cell>
          <cell r="C2182" t="str">
            <v>UN</v>
          </cell>
          <cell r="D2182">
            <v>2.1549999999999998</v>
          </cell>
        </row>
        <row r="2183">
          <cell r="A2183" t="str">
            <v>001.30.01480</v>
          </cell>
          <cell r="B2183" t="str">
            <v>Fornecimento e instalação de joelho 90º soldável e com rosca cor branca para esgoto sedundário diam.40 mm x 1 pol</v>
          </cell>
          <cell r="C2183" t="str">
            <v>UN</v>
          </cell>
          <cell r="D2183">
            <v>2.5049999999999999</v>
          </cell>
        </row>
        <row r="2184">
          <cell r="A2184" t="str">
            <v>001.30.01500</v>
          </cell>
          <cell r="B2184" t="str">
            <v>Fornecimento e instalação de adaptador para sifão soldável pvc rígido cor branca para esgoto secundário diam.1.1/4 x 40 mm</v>
          </cell>
          <cell r="C2184" t="str">
            <v>UN</v>
          </cell>
          <cell r="D2184">
            <v>1.635</v>
          </cell>
        </row>
        <row r="2185">
          <cell r="A2185" t="str">
            <v>001.30.01520</v>
          </cell>
          <cell r="B2185" t="str">
            <v>Fornecimento e instalação de adaptador para junta elástica para sifão metálico pvc rígido cor branca para esgoto secundário diam.1 1/2 x 40 mm</v>
          </cell>
          <cell r="C2185" t="str">
            <v>UN</v>
          </cell>
          <cell r="D2185">
            <v>1.835</v>
          </cell>
        </row>
        <row r="2186">
          <cell r="A2186" t="str">
            <v>001.30.01540</v>
          </cell>
          <cell r="B2186" t="str">
            <v>Fornecimento e instalação de luva pvc rígido cor branca para estogo secundário diam.40 mm</v>
          </cell>
          <cell r="C2186" t="str">
            <v>UN</v>
          </cell>
          <cell r="D2186">
            <v>1.625</v>
          </cell>
        </row>
        <row r="2187">
          <cell r="A2187" t="str">
            <v>001.30.01560</v>
          </cell>
          <cell r="B2187" t="str">
            <v>Fornecimento e instalação de caixa sifonada de de pvc rígido branco para esgoto secundário  com saída de 50 mm e grelha quadrada simples n.101 150x150x50 mm</v>
          </cell>
          <cell r="C2187" t="str">
            <v>UN</v>
          </cell>
          <cell r="D2187">
            <v>40.3339</v>
          </cell>
        </row>
        <row r="2188">
          <cell r="A2188" t="str">
            <v>001.30.01580</v>
          </cell>
          <cell r="B2188" t="str">
            <v>Fornecimento e instalação de caixa sifonada de de pvc rígido branco para esgoto secundário  com grelha quadrada e porta grelha cromados n.103 150x150x50 mm</v>
          </cell>
          <cell r="C2188" t="str">
            <v>UN</v>
          </cell>
          <cell r="D2188">
            <v>19.783899999999999</v>
          </cell>
        </row>
        <row r="2189">
          <cell r="A2189" t="str">
            <v>001.30.01600</v>
          </cell>
          <cell r="B2189" t="str">
            <v>Fornecimento e instalação de caixa sifonada de de pvc rígido branco para esgoto secundário  com grelha quadrada cromada e porta grelha cinza n.105 150x150x50 mm</v>
          </cell>
          <cell r="C2189" t="str">
            <v>UN</v>
          </cell>
          <cell r="D2189">
            <v>19.783899999999999</v>
          </cell>
        </row>
        <row r="2190">
          <cell r="A2190" t="str">
            <v>001.30.01620</v>
          </cell>
          <cell r="B2190" t="str">
            <v>Fornecimento e instalação de caixa sifonada de de pvc rígido branco para esgoto secundário  com grelha redonda simples n.102 150x150x50 mm</v>
          </cell>
          <cell r="C2190" t="str">
            <v>UN</v>
          </cell>
          <cell r="D2190">
            <v>18.793900000000001</v>
          </cell>
        </row>
        <row r="2191">
          <cell r="A2191" t="str">
            <v>001.30.01640</v>
          </cell>
          <cell r="B2191" t="str">
            <v>Fornecimento e instalação de caixa sifonada de de pvc rígido branco para esgoto secundário  com grelha redonda cromada e porta grelha cromados n.104 150x150x50 mm</v>
          </cell>
          <cell r="C2191" t="str">
            <v>UN</v>
          </cell>
          <cell r="D2191">
            <v>18.793900000000001</v>
          </cell>
        </row>
        <row r="2192">
          <cell r="A2192" t="str">
            <v>001.30.01660</v>
          </cell>
          <cell r="B2192" t="str">
            <v>Fornecimento e instalação de caixa sifonada de de pvc rígido branco para esgoto secundário  com grelha redonda cromada e porta grelha cromados n.106 150x150x50 mm</v>
          </cell>
          <cell r="C2192" t="str">
            <v>UN</v>
          </cell>
          <cell r="D2192">
            <v>18.793900000000001</v>
          </cell>
        </row>
        <row r="2193">
          <cell r="A2193" t="str">
            <v>001.30.01680</v>
          </cell>
          <cell r="B2193" t="str">
            <v>Fornecimento e instalações de caixa sifonada de de pvc rígido branco para esgoto secundário  com grelha redonda cromada e porta grelha cromados n.104 150x185x75 mm</v>
          </cell>
          <cell r="C2193" t="str">
            <v>UN</v>
          </cell>
          <cell r="D2193">
            <v>19.713899999999999</v>
          </cell>
        </row>
        <row r="2194">
          <cell r="A2194" t="str">
            <v>001.30.01700</v>
          </cell>
          <cell r="B2194" t="str">
            <v>Fornecimento e instalação de caixa sifonada de de pvc rígido branco para esgoto secundário  com saída de 40 mm e uma só entrada com grelha redonda simples n.31 100x100x40 mm</v>
          </cell>
          <cell r="C2194" t="str">
            <v>UN</v>
          </cell>
          <cell r="D2194">
            <v>14.2439</v>
          </cell>
        </row>
        <row r="2195">
          <cell r="A2195" t="str">
            <v>001.30.01720</v>
          </cell>
          <cell r="B2195" t="str">
            <v>Fornecimento e instalação de caixa sifonada de de pvc rígido branco para esgoto secundário  com grelha redonda e porta grelha cromados n.34 100x100x40 mm</v>
          </cell>
          <cell r="C2195" t="str">
            <v>UN</v>
          </cell>
          <cell r="D2195">
            <v>14.2439</v>
          </cell>
        </row>
        <row r="2196">
          <cell r="A2196" t="str">
            <v>001.30.01740</v>
          </cell>
          <cell r="B2196" t="str">
            <v>Fornecimento e instalação de caixa sifonada de de pvc rígido branco para esgoto secundário  com grelha redonda e porta grelha cromados n.64 100x100x40 mm</v>
          </cell>
          <cell r="C2196" t="str">
            <v>UN</v>
          </cell>
          <cell r="D2196">
            <v>16.1739</v>
          </cell>
        </row>
        <row r="2197">
          <cell r="A2197" t="str">
            <v>001.30.01760</v>
          </cell>
          <cell r="B2197" t="str">
            <v>Fornecimento e instalação de caixa  seca de pvc rígido branco e cinza p/ esgoto secundário de altura regulável para cozinha, box, terraço redonda c/grelha simples n 142 100x100x40 mm</v>
          </cell>
          <cell r="C2197" t="str">
            <v>UN</v>
          </cell>
          <cell r="D2197">
            <v>20.093900000000001</v>
          </cell>
        </row>
        <row r="2198">
          <cell r="A2198" t="str">
            <v>001.30.01780</v>
          </cell>
          <cell r="B2198" t="str">
            <v>Fornecimento e instalação de caixa seca de pvc rígido branco e cinza p/ esgoto secundário de altura regulável para cozinha, box, terraço redonda c/grelha e porta grelha cromados n 144 100x100x40 mm</v>
          </cell>
          <cell r="C2198" t="str">
            <v>UN</v>
          </cell>
          <cell r="D2198">
            <v>16.1739</v>
          </cell>
        </row>
        <row r="2199">
          <cell r="A2199" t="str">
            <v>001.30.01800</v>
          </cell>
          <cell r="B2199" t="str">
            <v>Fornecimento e instalação de caixa seca de pvc rígido branco e cinza p/ esgoto secundário de altura regulável para cozinha, box, terraço redonda c/grelha cromada e porta grelha cinza n.146 100x100x40 mm</v>
          </cell>
          <cell r="C2199" t="str">
            <v>UN</v>
          </cell>
          <cell r="D2199">
            <v>16.1739</v>
          </cell>
        </row>
        <row r="2200">
          <cell r="A2200" t="str">
            <v>001.30.01820</v>
          </cell>
          <cell r="B2200" t="str">
            <v>Fornecimento e instalação de ralo seco pvc branco e cinza rígido p/ esgoto secundário,para terraço, quadrado c/grelha simples n 211 100x53x40 mm</v>
          </cell>
          <cell r="C2200" t="str">
            <v>UN</v>
          </cell>
          <cell r="D2200">
            <v>12.453900000000001</v>
          </cell>
        </row>
        <row r="2201">
          <cell r="A2201" t="str">
            <v>001.30.01840</v>
          </cell>
          <cell r="B2201" t="str">
            <v>Fornecimento e instalação de ralo seco pvc branco e cinza rígido p/ esgoto secundário,para terraço, quadrado c/grelha cromada n 215 100x53x40 mm</v>
          </cell>
          <cell r="C2201" t="str">
            <v>UN</v>
          </cell>
          <cell r="D2201">
            <v>12.453900000000001</v>
          </cell>
        </row>
        <row r="2202">
          <cell r="A2202" t="str">
            <v>001.30.01860</v>
          </cell>
          <cell r="B2202" t="str">
            <v>Fornecimento e instalação de ralo seco pvc branco e cinza rígido p/ esgoto secundário, c/ saída soldável, c/ grelha simples n.5 100x40 mm</v>
          </cell>
          <cell r="C2202" t="str">
            <v>UN</v>
          </cell>
          <cell r="D2202">
            <v>11.2239</v>
          </cell>
        </row>
        <row r="2203">
          <cell r="A2203" t="str">
            <v>001.30.01880</v>
          </cell>
          <cell r="B2203" t="str">
            <v>Fornecimento e instalação de ralo seco pvc branco e cinza rígido p/ esgoto secundário,c/ saída soldável  c/ grelha cromada n.6 100x40 mm</v>
          </cell>
          <cell r="C2203" t="str">
            <v>UN</v>
          </cell>
          <cell r="D2203">
            <v>12.4839</v>
          </cell>
        </row>
        <row r="2204">
          <cell r="A2204" t="str">
            <v>001.30.01900</v>
          </cell>
          <cell r="B2204" t="str">
            <v>Fornecimento e instalação de ralo sifonado cônico pvc branco e cinza rígido p/ esgoto secundário, de altura regulável c/grelha simples n 212 100x40 mm</v>
          </cell>
          <cell r="C2204" t="str">
            <v>UN</v>
          </cell>
          <cell r="D2204">
            <v>16.823899999999998</v>
          </cell>
        </row>
        <row r="2205">
          <cell r="A2205" t="str">
            <v>001.30.01920</v>
          </cell>
          <cell r="B2205" t="str">
            <v>Fornecimento e instalação de ralo sifonado cônico pvc branco e cinza rígido p/ esgoto secundário, de altura regulável c/grelha cromada n 216 100x40 mm</v>
          </cell>
          <cell r="C2205" t="str">
            <v>UN</v>
          </cell>
          <cell r="D2205">
            <v>12.4839</v>
          </cell>
        </row>
        <row r="2206">
          <cell r="A2206" t="str">
            <v>001.30.01940</v>
          </cell>
          <cell r="B2206" t="str">
            <v>Fornecimento e instalaçao de ralo sifonado pvc branco e cinza rígido p/ esgoto secundário, para terraço, quadrado com grelha simples n. 201 100 x 53 x 40 mm</v>
          </cell>
          <cell r="C2206" t="str">
            <v>UN</v>
          </cell>
          <cell r="D2206">
            <v>11.603899999999999</v>
          </cell>
        </row>
        <row r="2207">
          <cell r="A2207" t="str">
            <v>001.30.01960</v>
          </cell>
          <cell r="B2207" t="str">
            <v>Fornecimento e instalação de ralo sifonado pvc branco e cinza rígido p/ esgoto secundário, para terraço, quadrado com grelha cromada n. 205 100 x 53 x 40 mm</v>
          </cell>
          <cell r="C2207" t="str">
            <v>UN</v>
          </cell>
          <cell r="D2207">
            <v>12.4839</v>
          </cell>
        </row>
        <row r="2208">
          <cell r="A2208" t="str">
            <v>001.30.01980</v>
          </cell>
          <cell r="B2208" t="str">
            <v>Execução de caixa de inspeção em alvenaria de tijolos maciço de 1/2 vez revestida com argamassa de cimento e areia 1:3 com impermeabilizante e tampa de concreto armado (e=0.07 m) conf. det. n. 15 dop 20 x 20 x 20 cm</v>
          </cell>
          <cell r="C2208" t="str">
            <v>UN</v>
          </cell>
          <cell r="D2208">
            <v>23.147200000000002</v>
          </cell>
        </row>
        <row r="2209">
          <cell r="A2209" t="str">
            <v>001.30.02000</v>
          </cell>
          <cell r="B2209" t="str">
            <v>Execução de caixa de inspeção em alvenaria de tijolos maciço de 1/2 vez revestida com argamassa de cimento e areia 1:3 com impermeabilizante e tampa de concreto armado (e=0.07 m) conf. det. n. 15 dop 30 x 30 x 20 cm</v>
          </cell>
          <cell r="C2209" t="str">
            <v>UN</v>
          </cell>
          <cell r="D2209">
            <v>39.912100000000002</v>
          </cell>
        </row>
        <row r="2210">
          <cell r="A2210" t="str">
            <v>001.30.02020</v>
          </cell>
          <cell r="B2210" t="str">
            <v>Execução de caixa de inspeção em alvenaria de tijolos maciço de 1/2 vez revestida com argamassa de cimento e areia 1:3 com impermeabilizante e tampa de concreto armado (e=0.07 m) conf. det. n. 15 dop 40 x 40 x 30 cm</v>
          </cell>
          <cell r="C2210" t="str">
            <v>UN</v>
          </cell>
          <cell r="D2210">
            <v>54.694499999999998</v>
          </cell>
        </row>
        <row r="2211">
          <cell r="A2211" t="str">
            <v>001.30.02040</v>
          </cell>
          <cell r="B2211" t="str">
            <v>Execução de caixa de inspeção em alvenaria de tijolos maciço de 1/2 vez revestida com argamassa de cimento e areia 1:3 com impermeabilizante e tampa de concreto armado (e=0.07 m) conf. det. n. 15 dop 50 x 50 x 30 cm</v>
          </cell>
          <cell r="C2211" t="str">
            <v>UN</v>
          </cell>
          <cell r="D2211">
            <v>66.542299999999997</v>
          </cell>
        </row>
        <row r="2212">
          <cell r="A2212" t="str">
            <v>001.30.02060</v>
          </cell>
          <cell r="B2212" t="str">
            <v>Execução de caixa de inspeção em alvenaria de tijolos maciço de 1/2 vez revestida com argamassa de cimento e areia 1:3 com impermeabilizante e tampa de concreto armado (e=0.07 m) conf. det. n. 15 dop 50 x 50 x 40 cm</v>
          </cell>
          <cell r="C2212" t="str">
            <v>UN</v>
          </cell>
          <cell r="D2212">
            <v>71.517099999999999</v>
          </cell>
        </row>
        <row r="2213">
          <cell r="A2213" t="str">
            <v>001.30.02080</v>
          </cell>
          <cell r="B2213" t="str">
            <v>Execução de caixa de inspeção em alvenaria de tijolos maciço de 1/2 vez revestida com argamassa de cimento e areia 1:3 com impermeabilizante e tampa de concreto armado (e=0.07 m) conf. det. n. 15 dop 60 x 60 x 50 cm</v>
          </cell>
          <cell r="C2213" t="str">
            <v>UN</v>
          </cell>
          <cell r="D2213">
            <v>97.740899999999996</v>
          </cell>
        </row>
        <row r="2214">
          <cell r="A2214" t="str">
            <v>001.30.02100</v>
          </cell>
          <cell r="B2214" t="str">
            <v>Execução de caixa de inspeção em alvenaria de tijolos maciço de 1/2 vez revestida com argamassa de cimento e areia 1:3 com impermeabilizante e tampa de concreto armado (e=0.07 m) conf. det. n. 15 dop 70 x 70 x 50 cm</v>
          </cell>
          <cell r="C2214" t="str">
            <v>UN</v>
          </cell>
          <cell r="D2214">
            <v>113.5551</v>
          </cell>
        </row>
        <row r="2215">
          <cell r="A2215" t="str">
            <v>001.30.02120</v>
          </cell>
          <cell r="B2215" t="str">
            <v>Execução de caixa de inspeção em alvenaria de tijolos maciço de 1/2 vez revestida com argamassa de cimento e areia 1:3 com impermeabilizante e tampa de concreto armado (e=0.07 m) conf. det. n. 15 dop 80 x 80 x 60 cm</v>
          </cell>
          <cell r="C2215" t="str">
            <v>UN</v>
          </cell>
          <cell r="D2215">
            <v>144.86179999999999</v>
          </cell>
        </row>
        <row r="2216">
          <cell r="A2216" t="str">
            <v>001.30.02140</v>
          </cell>
          <cell r="B2216" t="str">
            <v>Execução de caixa de inspeção em alvenaria de tijolos maciço de 1/2 vez revestida com argamassa de cimento e areia 1:3 com impermeabilizante e tampa de concreto armado (e=0.07 m) conf. det. n. 15 dop 100 x 100 x 100 cm</v>
          </cell>
          <cell r="C2216" t="str">
            <v>UN</v>
          </cell>
          <cell r="D2216">
            <v>241.42449999999999</v>
          </cell>
        </row>
        <row r="2217">
          <cell r="A2217" t="str">
            <v>001.30.02160</v>
          </cell>
          <cell r="B2217" t="str">
            <v>Execução de caixa de gordura de pvc (cx43)c/tampa de pvc 250x230x75mm</v>
          </cell>
          <cell r="C2217" t="str">
            <v>UN</v>
          </cell>
          <cell r="D2217">
            <v>21.7239</v>
          </cell>
        </row>
        <row r="2218">
          <cell r="A2218" t="str">
            <v>001.30.02180</v>
          </cell>
          <cell r="B2218" t="str">
            <v>Execução de fossa séptica conf. det. n. 8 dop 1.60 x 0.80 x 1.50 m</v>
          </cell>
          <cell r="C2218" t="str">
            <v>UN</v>
          </cell>
          <cell r="D2218">
            <v>945.83799999999997</v>
          </cell>
        </row>
        <row r="2219">
          <cell r="A2219" t="str">
            <v>001.30.02200</v>
          </cell>
          <cell r="B2219" t="str">
            <v>Execução de fossa séptica conf. det. n. 2.50 x 1.15 x 1.50 m</v>
          </cell>
          <cell r="C2219" t="str">
            <v>UN</v>
          </cell>
          <cell r="D2219">
            <v>1505.8289</v>
          </cell>
        </row>
        <row r="2220">
          <cell r="A2220" t="str">
            <v>001.30.02220</v>
          </cell>
          <cell r="B2220" t="str">
            <v>Execução de fossa séptica conf. det. n. 2.80 x 1.40 x 1.50 m</v>
          </cell>
          <cell r="C2220" t="str">
            <v>UN</v>
          </cell>
          <cell r="D2220">
            <v>1730.8420000000001</v>
          </cell>
        </row>
        <row r="2221">
          <cell r="A2221" t="str">
            <v>001.30.02240</v>
          </cell>
          <cell r="B2221" t="str">
            <v>Execução de fossa séptica conf. det. n. 3.20 x 1.60 x 1.80 m</v>
          </cell>
          <cell r="C2221" t="str">
            <v>UN</v>
          </cell>
          <cell r="D2221">
            <v>2305.0391</v>
          </cell>
        </row>
        <row r="2222">
          <cell r="A2222" t="str">
            <v>001.30.02260</v>
          </cell>
          <cell r="B2222" t="str">
            <v>Execução de fossa séptica conf. det. n. 3.50 x 1.75 x 1.80 m</v>
          </cell>
          <cell r="C2222" t="str">
            <v>UN</v>
          </cell>
          <cell r="D2222">
            <v>2623.4263000000001</v>
          </cell>
        </row>
        <row r="2223">
          <cell r="A2223" t="str">
            <v>001.30.02280</v>
          </cell>
          <cell r="B2223" t="str">
            <v>Execução de fossa séptica conf. det. n. 3.80 x 1.90 x 1.80 m</v>
          </cell>
          <cell r="C2223" t="str">
            <v>UN</v>
          </cell>
          <cell r="D2223">
            <v>2828.1091999999999</v>
          </cell>
        </row>
        <row r="2224">
          <cell r="A2224" t="str">
            <v>001.30.02300</v>
          </cell>
          <cell r="B2224" t="str">
            <v>Execução de fossa séptica conf. det. n. 4.00 x 2.00 x 1.80 m</v>
          </cell>
          <cell r="C2224" t="str">
            <v>UN</v>
          </cell>
          <cell r="D2224">
            <v>3054.4863999999998</v>
          </cell>
        </row>
        <row r="2225">
          <cell r="A2225" t="str">
            <v>001.30.02320</v>
          </cell>
          <cell r="B2225" t="str">
            <v>Execução de sumidouro conf. det. n. 12 dop diâmetro 1.50 m e profundidade 1.50 m</v>
          </cell>
          <cell r="C2225" t="str">
            <v>UN</v>
          </cell>
          <cell r="D2225">
            <v>560.08249999999998</v>
          </cell>
        </row>
        <row r="2226">
          <cell r="A2226" t="str">
            <v>001.30.02340</v>
          </cell>
          <cell r="B2226" t="str">
            <v>Execução de sumidouro conf. det. n. 12 dop diâmetro 1.50 e prof. 2.00 m</v>
          </cell>
          <cell r="C2226" t="str">
            <v>UN</v>
          </cell>
          <cell r="D2226">
            <v>642.35990000000004</v>
          </cell>
        </row>
        <row r="2227">
          <cell r="A2227" t="str">
            <v>001.30.02360</v>
          </cell>
          <cell r="B2227" t="str">
            <v>Execução de sumidouro conf. det. n. 12 dop diâmetro 1.50 e prof. 3.00 m</v>
          </cell>
          <cell r="C2227" t="str">
            <v>UN</v>
          </cell>
          <cell r="D2227">
            <v>820.81230000000005</v>
          </cell>
        </row>
        <row r="2228">
          <cell r="A2228" t="str">
            <v>001.30.02380</v>
          </cell>
          <cell r="B2228" t="str">
            <v>Execução de sumidouro conf. det. n. 12 dop diâmetro 2.00 m e prof. 2.00 m</v>
          </cell>
          <cell r="C2228" t="str">
            <v>UN</v>
          </cell>
          <cell r="D2228">
            <v>950.78189999999995</v>
          </cell>
        </row>
        <row r="2229">
          <cell r="A2229" t="str">
            <v>001.30.02400</v>
          </cell>
          <cell r="B2229" t="str">
            <v>Execução de sumidouro conf. det. n. 12 dop diâmetro 2.00 m e prof. 3.00m</v>
          </cell>
          <cell r="C2229" t="str">
            <v>UN</v>
          </cell>
          <cell r="D2229">
            <v>1198.4297999999999</v>
          </cell>
        </row>
        <row r="2230">
          <cell r="A2230" t="str">
            <v>001.30.02420</v>
          </cell>
          <cell r="B2230" t="str">
            <v>Execução de sumidouro conf. det. n. 12 dop diâmetro 2.00 e prof. 3.20 m</v>
          </cell>
          <cell r="C2230" t="str">
            <v>UN</v>
          </cell>
          <cell r="D2230">
            <v>1248.3798999999999</v>
          </cell>
        </row>
        <row r="2231">
          <cell r="A2231" t="str">
            <v>001.30.02440</v>
          </cell>
          <cell r="B2231" t="str">
            <v>Execução de sumidouro conf. det. n. 12 dop diâmetro 2.00 m e prof. 4.15 m</v>
          </cell>
          <cell r="C2231" t="str">
            <v>UN</v>
          </cell>
          <cell r="D2231">
            <v>1483.9576</v>
          </cell>
        </row>
        <row r="2232">
          <cell r="A2232" t="str">
            <v>001.30.02460</v>
          </cell>
          <cell r="B2232" t="str">
            <v>Execução de sumidouro conf. det. n. 12 dop diâmetro 2.00 m e prof. 4.50 m</v>
          </cell>
          <cell r="C2232" t="str">
            <v>UN</v>
          </cell>
          <cell r="D2232">
            <v>1570.9905000000001</v>
          </cell>
        </row>
        <row r="2233">
          <cell r="A2233" t="str">
            <v>001.30.02480</v>
          </cell>
          <cell r="B2233" t="str">
            <v>Execução de sumidouro conf. det. n. 12 dop diâmetro 3.00 m e prof. 3.30 m</v>
          </cell>
          <cell r="C2233" t="str">
            <v>UN</v>
          </cell>
          <cell r="D2233">
            <v>2263.4780000000001</v>
          </cell>
        </row>
        <row r="2234">
          <cell r="A2234" t="str">
            <v>001.30.02500</v>
          </cell>
          <cell r="B2234" t="str">
            <v>Execução de filtro anaeróbico d = 2,20 m, conforme detalhe do dvop</v>
          </cell>
          <cell r="C2234" t="str">
            <v>UN</v>
          </cell>
          <cell r="D2234">
            <v>7683.4363999999996</v>
          </cell>
        </row>
        <row r="2235">
          <cell r="A2235" t="str">
            <v>001.30.02520</v>
          </cell>
          <cell r="B2235" t="str">
            <v>Fornecimento e aplicação de brita nr. 4</v>
          </cell>
          <cell r="C2235" t="str">
            <v>M3</v>
          </cell>
          <cell r="D2235">
            <v>64.165499999999994</v>
          </cell>
        </row>
        <row r="2236">
          <cell r="A2236" t="str">
            <v>001.30.02540</v>
          </cell>
          <cell r="B2236" t="str">
            <v>Execução de vala de infiltração com seção trapezoidal (base menor=0,50 m, base maior = 1,00 m), contendo camadas de brita nº 04 (0,20 m e 0,30 m) areia grossa( 0,50 m) e aterro ( 0,50m), inclusive 2 (dois) tubos de pvc perfurados p/ dreno - 100 mm, conf</v>
          </cell>
          <cell r="C2236" t="str">
            <v>ML</v>
          </cell>
          <cell r="D2236">
            <v>68.803700000000006</v>
          </cell>
        </row>
        <row r="2237">
          <cell r="A2237" t="str">
            <v>001.30.02560</v>
          </cell>
          <cell r="B2237" t="str">
            <v>Fornecimento de camada filtrante de areia 0.30 m e pedra 0.60 m (seixo rolado) apiloado s/ escavação</v>
          </cell>
          <cell r="C2237" t="str">
            <v>ML</v>
          </cell>
          <cell r="D2237">
            <v>49.424999999999997</v>
          </cell>
        </row>
        <row r="2238">
          <cell r="A2238" t="str">
            <v>001.30.02580</v>
          </cell>
          <cell r="B2238" t="str">
            <v>Fornecimento de dreno em pedra (cascalho) seccao trapezoidal base maior 60 cm base menor 30 cm e altura 50 cm incl escavação</v>
          </cell>
          <cell r="C2238" t="str">
            <v>ML</v>
          </cell>
          <cell r="D2238">
            <v>8.6821000000000002</v>
          </cell>
        </row>
        <row r="2239">
          <cell r="A2239" t="str">
            <v>001.30.02600</v>
          </cell>
          <cell r="B2239" t="str">
            <v>Fornecimento de dreno com secao trapezoidal (base menor = 0,50m, base maior = 1,0m e altura de 1,50m), em camadas de brita nº 2 e 4 e areia grossa inclusive tubo de pvc perfurado d=1,50 mm, conf. det. do dvop</v>
          </cell>
          <cell r="C2239" t="str">
            <v>ML</v>
          </cell>
          <cell r="D2239">
            <v>80.192300000000003</v>
          </cell>
        </row>
        <row r="2240">
          <cell r="A2240" t="str">
            <v>001.31</v>
          </cell>
          <cell r="B2240" t="str">
            <v>INSTALAÇÕES HIDRÁULICAS - 'INSTALAÇÕES PREVENÇÃO E COMBATE A INCÊNDIO</v>
          </cell>
          <cell r="D2240">
            <v>2851.2635</v>
          </cell>
        </row>
        <row r="2241">
          <cell r="A2241" t="str">
            <v>001.31.00020</v>
          </cell>
          <cell r="B2241" t="str">
            <v>Fornecimento e instalação de extintor de incêndio tipo manual com suporte de parede, água pressurizada 10 litros</v>
          </cell>
          <cell r="C2241" t="str">
            <v>UN</v>
          </cell>
          <cell r="D2241">
            <v>53</v>
          </cell>
        </row>
        <row r="2242">
          <cell r="A2242" t="str">
            <v>001.31.00040</v>
          </cell>
          <cell r="B2242" t="str">
            <v>Fornecimento e instalação de extintor de incêndio tipo manual com suporte de parede, co2 - gas carbonico 6 kg</v>
          </cell>
          <cell r="C2242" t="str">
            <v>UN</v>
          </cell>
          <cell r="D2242">
            <v>178</v>
          </cell>
        </row>
        <row r="2243">
          <cell r="A2243" t="str">
            <v>001.31.00060</v>
          </cell>
          <cell r="B2243" t="str">
            <v>Fornecimento e instalação de extintor de incêndio tipo manual com suporte de parede, pó químico seco 4 kg</v>
          </cell>
          <cell r="C2243" t="str">
            <v>UN</v>
          </cell>
          <cell r="D2243">
            <v>55</v>
          </cell>
        </row>
        <row r="2244">
          <cell r="A2244" t="str">
            <v>001.31.00080</v>
          </cell>
          <cell r="B2244" t="str">
            <v>Fornecimento e instalação de tubo de aço galvanizado - classe média - tipo manesmann diâm. 63 mm</v>
          </cell>
          <cell r="C2244" t="str">
            <v>M</v>
          </cell>
          <cell r="D2244">
            <v>36.810600000000001</v>
          </cell>
        </row>
        <row r="2245">
          <cell r="A2245" t="str">
            <v>001.31.00100</v>
          </cell>
          <cell r="B2245" t="str">
            <v>Fornecimento e instalação de tubo de aço galvanizado - classe média - tipo manesmann diâm. 75 mm</v>
          </cell>
          <cell r="C2245" t="str">
            <v>M</v>
          </cell>
          <cell r="D2245">
            <v>41.1601</v>
          </cell>
        </row>
        <row r="2246">
          <cell r="A2246" t="str">
            <v>001.31.00120</v>
          </cell>
          <cell r="B2246" t="str">
            <v>Fornecimento e instalação de luva c/ rosca - classe 10 - tipo tupyou similar diâm. 63 mm</v>
          </cell>
          <cell r="C2246" t="str">
            <v>UN</v>
          </cell>
          <cell r="D2246">
            <v>19.0609</v>
          </cell>
        </row>
        <row r="2247">
          <cell r="A2247" t="str">
            <v>001.31.00140</v>
          </cell>
          <cell r="B2247" t="str">
            <v>Fornecimento e instalação de luva c/ rosca - classe 10 - tipo tupyou similar diâm. 75 mm</v>
          </cell>
          <cell r="C2247" t="str">
            <v>UN</v>
          </cell>
          <cell r="D2247">
            <v>26.9695</v>
          </cell>
        </row>
        <row r="2248">
          <cell r="A2248" t="str">
            <v>001.31.00160</v>
          </cell>
          <cell r="B2248" t="str">
            <v>Fornecimento e instalação de joelho 90º aço galvanizado - tupy ou similar diâm. 63 mm</v>
          </cell>
          <cell r="C2248" t="str">
            <v>UN</v>
          </cell>
          <cell r="D2248">
            <v>30.510899999999999</v>
          </cell>
        </row>
        <row r="2249">
          <cell r="A2249" t="str">
            <v>001.31.00180</v>
          </cell>
          <cell r="B2249" t="str">
            <v>Fornecimento e instalação de joelho 90º aço galvanizado - tupy ou similar diâm. 75 mm</v>
          </cell>
          <cell r="C2249" t="str">
            <v>UN</v>
          </cell>
          <cell r="D2249">
            <v>34.019500000000001</v>
          </cell>
        </row>
        <row r="2250">
          <cell r="A2250" t="str">
            <v>001.31.00200</v>
          </cell>
          <cell r="B2250" t="str">
            <v>Fornecimento e instalação de tee aço galvanizado - tupyou similar diâm. 63 mm</v>
          </cell>
          <cell r="C2250" t="str">
            <v>UN</v>
          </cell>
          <cell r="D2250">
            <v>30.569500000000001</v>
          </cell>
        </row>
        <row r="2251">
          <cell r="A2251" t="str">
            <v>001.31.00220</v>
          </cell>
          <cell r="B2251" t="str">
            <v>Fornecimento e instalação de flanges aço galvanizado - tupy ou similar diâm. 75 mm</v>
          </cell>
          <cell r="C2251" t="str">
            <v>UN</v>
          </cell>
          <cell r="D2251">
            <v>24.5395</v>
          </cell>
        </row>
        <row r="2252">
          <cell r="A2252" t="str">
            <v>001.31.00240</v>
          </cell>
          <cell r="B2252" t="str">
            <v>Fornecimento e instalação de niple duplo de aço galvanizado - tupy ou similar diâm. 63 mm</v>
          </cell>
          <cell r="C2252" t="str">
            <v>UN</v>
          </cell>
          <cell r="D2252">
            <v>14.510899999999999</v>
          </cell>
        </row>
        <row r="2253">
          <cell r="A2253" t="str">
            <v>001.31.00260</v>
          </cell>
          <cell r="B2253" t="str">
            <v>Fornecimento e instalação de niple duplo de aço galvanizado - tupy ou similar diâm. 75 mm</v>
          </cell>
          <cell r="C2253" t="str">
            <v>UN</v>
          </cell>
          <cell r="D2253">
            <v>20.369499999999999</v>
          </cell>
        </row>
        <row r="2254">
          <cell r="A2254" t="str">
            <v>001.31.00280</v>
          </cell>
          <cell r="B2254" t="str">
            <v>Fornecimento e instalação de luva de união c/ assento em bronze - tupy ou similar diâm. 63 mm</v>
          </cell>
          <cell r="C2254" t="str">
            <v>UN</v>
          </cell>
          <cell r="D2254">
            <v>38.019500000000001</v>
          </cell>
        </row>
        <row r="2255">
          <cell r="A2255" t="str">
            <v>001.31.00300</v>
          </cell>
          <cell r="B2255" t="str">
            <v>Fornecimento e instalação de luva de união c/ assento em bronze - tupy ou similar diâm. 75 mm</v>
          </cell>
          <cell r="C2255" t="str">
            <v>UN</v>
          </cell>
          <cell r="D2255">
            <v>47.078200000000002</v>
          </cell>
        </row>
        <row r="2256">
          <cell r="A2256" t="str">
            <v>001.31.00320</v>
          </cell>
          <cell r="B2256" t="str">
            <v>Fornecimento e instalação de registro de gaveta em bronze - acabamento bruto - niágara  ou similar diâm.63 mm</v>
          </cell>
          <cell r="C2256" t="str">
            <v>UN</v>
          </cell>
          <cell r="D2256">
            <v>93.778700000000001</v>
          </cell>
        </row>
        <row r="2257">
          <cell r="A2257" t="str">
            <v>001.31.00340</v>
          </cell>
          <cell r="B2257" t="str">
            <v>Fornecimento e instalação de registro de gaveta em bronze - acabamento bruto - niágara  ou similar diâm.75 mm</v>
          </cell>
          <cell r="C2257" t="str">
            <v>UN</v>
          </cell>
          <cell r="D2257">
            <v>147.45590000000001</v>
          </cell>
        </row>
        <row r="2258">
          <cell r="A2258" t="str">
            <v>001.31.00360</v>
          </cell>
          <cell r="B2258" t="str">
            <v>Fornecimento e instalação de válvula de retenção - aço galvanizado tupy classe 150 4 portinhola diâm.63 mm</v>
          </cell>
          <cell r="C2258" t="str">
            <v>UN</v>
          </cell>
          <cell r="D2258">
            <v>116.59869999999999</v>
          </cell>
        </row>
        <row r="2259">
          <cell r="A2259" t="str">
            <v>001.31.00380</v>
          </cell>
          <cell r="B2259" t="str">
            <v>Fornecimento e instalação de válvula globo angular  - classe 150  diâm. 63 mm</v>
          </cell>
          <cell r="C2259" t="str">
            <v>UN</v>
          </cell>
          <cell r="D2259">
            <v>72.828699999999998</v>
          </cell>
        </row>
        <row r="2260">
          <cell r="A2260" t="str">
            <v>001.31.00400</v>
          </cell>
          <cell r="B2260" t="str">
            <v>Fornecimento e instalação de engate rápido """"""""""""""""""""""""""""""""store"""""""""""""""""""""""""""""""" c/ red. ferro galvanizado diâm. 63 mm x 35 mm</v>
          </cell>
          <cell r="C2260" t="str">
            <v>UN</v>
          </cell>
          <cell r="D2260">
            <v>10.872199999999999</v>
          </cell>
        </row>
        <row r="2261">
          <cell r="A2261" t="str">
            <v>001.31.00420</v>
          </cell>
          <cell r="B2261" t="str">
            <v>Fornecimento e instalaçao de hidrante de recalque composto de caixa da alvenaria, registro globo angular 45º - 2 1/2"""""""""""""""""""""""""""""""" e tampa de fºfº 40 x 60 cm</v>
          </cell>
          <cell r="C2261" t="str">
            <v>UN</v>
          </cell>
          <cell r="D2261">
            <v>203.1936</v>
          </cell>
        </row>
        <row r="2262">
          <cell r="A2262" t="str">
            <v>001.31.00440</v>
          </cell>
          <cell r="B2262" t="str">
            <v>Fornecimento e instalação de hidrante de recalque composto de caixa de alvenaria, registro globo angular 45º - 1 1/2"""""""""""""""""""""""""""""""" e tampa de fºfº 80x60 cm</v>
          </cell>
          <cell r="C2262" t="str">
            <v>UN</v>
          </cell>
          <cell r="D2262">
            <v>327.75049999999999</v>
          </cell>
        </row>
        <row r="2263">
          <cell r="A2263" t="str">
            <v>001.31.00460</v>
          </cell>
          <cell r="B2263" t="str">
            <v>Fornecimento e instalação de mangueira fibra sintética pura tipo i graud - tipo parsh ou similar com adaptador para esguicho diâm. 1 1/2 pol</v>
          </cell>
          <cell r="C2263" t="str">
            <v>UN</v>
          </cell>
          <cell r="D2263">
            <v>180.34780000000001</v>
          </cell>
        </row>
        <row r="2264">
          <cell r="A2264" t="str">
            <v>001.31.00480</v>
          </cell>
          <cell r="B2264" t="str">
            <v xml:space="preserve">Fornecimento e instalação de armário em chapa de aço-com ventilação adequada - visor c/ inspeção c/ inscrição incêndio, cesto interno p/ abrigo da mangueira e esguicho tipo """"""""""""""""""""""""""""""""bucha spiero"""""""""""""""""""""""""""""""" ou </v>
          </cell>
          <cell r="C2264" t="str">
            <v>UN</v>
          </cell>
          <cell r="D2264">
            <v>109.34780000000001</v>
          </cell>
        </row>
        <row r="2265">
          <cell r="A2265" t="str">
            <v>001.31.00500</v>
          </cell>
          <cell r="B2265" t="str">
            <v>Fornecimento e instalação de bomba de incêndio - 4 cv/220v -1.800 rpm/60 hz - hm = 20 mca q=600l/min</v>
          </cell>
          <cell r="C2265" t="str">
            <v>UN</v>
          </cell>
          <cell r="D2265">
            <v>862.69560000000001</v>
          </cell>
        </row>
        <row r="2266">
          <cell r="A2266" t="str">
            <v>001.31.00520</v>
          </cell>
          <cell r="B2266" t="str">
            <v>Válvula  de pé com crivo de pvc tipo rosqueável 3/4 pol</v>
          </cell>
          <cell r="C2266" t="str">
            <v>UN</v>
          </cell>
          <cell r="D2266">
            <v>14.979100000000001</v>
          </cell>
        </row>
        <row r="2267">
          <cell r="A2267" t="str">
            <v>001.31.00540</v>
          </cell>
          <cell r="B2267" t="str">
            <v>Válvula  de pé com crivo de pvc tipo rosqueável 1 pol</v>
          </cell>
          <cell r="C2267" t="str">
            <v>UN</v>
          </cell>
          <cell r="D2267">
            <v>17.349900000000002</v>
          </cell>
        </row>
        <row r="2268">
          <cell r="A2268" t="str">
            <v>001.31.00560</v>
          </cell>
          <cell r="B2268" t="str">
            <v>Válvula  de pé com crivo de pvc tipo rosqueável 1 1/4 pol</v>
          </cell>
          <cell r="C2268" t="str">
            <v>UN</v>
          </cell>
          <cell r="D2268">
            <v>22.407900000000001</v>
          </cell>
        </row>
        <row r="2269">
          <cell r="A2269" t="str">
            <v>001.31.00580</v>
          </cell>
          <cell r="B2269" t="str">
            <v>Válvula de pé com crivo de pvc tipo rosqueável 1 1/2 pol</v>
          </cell>
          <cell r="C2269" t="str">
            <v>UN</v>
          </cell>
          <cell r="D2269">
            <v>22.038499999999999</v>
          </cell>
        </row>
        <row r="2270">
          <cell r="A2270" t="str">
            <v>001.32</v>
          </cell>
          <cell r="B2270" t="str">
            <v>INSTALAÇÕES HIDRÁULICA -  DRENAGEM</v>
          </cell>
          <cell r="D2270">
            <v>9055.3881000000001</v>
          </cell>
        </row>
        <row r="2271">
          <cell r="A2271" t="str">
            <v>001.32.00020</v>
          </cell>
          <cell r="B2271" t="str">
            <v>Fornecimento, assentamento e rejuntamento de tubos de concreto com armação simples 1000 mm</v>
          </cell>
          <cell r="C2271" t="str">
            <v>ML</v>
          </cell>
          <cell r="D2271">
            <v>152.85589999999999</v>
          </cell>
        </row>
        <row r="2272">
          <cell r="A2272" t="str">
            <v>001.32.00040</v>
          </cell>
          <cell r="B2272" t="str">
            <v>Fornecimento, assentamento e rejuntamento de tubos de concreto com armação simples  800 mm</v>
          </cell>
          <cell r="C2272" t="str">
            <v>ML</v>
          </cell>
          <cell r="D2272">
            <v>111.66160000000001</v>
          </cell>
        </row>
        <row r="2273">
          <cell r="A2273" t="str">
            <v>001.32.00060</v>
          </cell>
          <cell r="B2273" t="str">
            <v>Fornecimento, assentamento e rejuntamento de tubos de concreto com armação simples  600 mm</v>
          </cell>
          <cell r="C2273" t="str">
            <v>ML</v>
          </cell>
          <cell r="D2273">
            <v>84.84</v>
          </cell>
        </row>
        <row r="2274">
          <cell r="A2274" t="str">
            <v>001.32.00080</v>
          </cell>
          <cell r="B2274" t="str">
            <v>Fornecimento, assentamento e rejuntamento de tubos de concreto com armação simples  400 mm</v>
          </cell>
          <cell r="C2274" t="str">
            <v>ML</v>
          </cell>
          <cell r="D2274">
            <v>44.761699999999998</v>
          </cell>
        </row>
        <row r="2275">
          <cell r="A2275" t="str">
            <v>001.32.00100</v>
          </cell>
          <cell r="B2275" t="str">
            <v>Fornecimento, assentamento e rejuntamento de tubos de concreto com armação dupla 1000 mm</v>
          </cell>
          <cell r="C2275" t="str">
            <v>ML</v>
          </cell>
          <cell r="D2275">
            <v>187.85589999999999</v>
          </cell>
        </row>
        <row r="2276">
          <cell r="A2276" t="str">
            <v>001.32.00120</v>
          </cell>
          <cell r="B2276" t="str">
            <v>Fornecimento, assentamento e rejuntamento de tubos de concreto com armação dupla  800 mm</v>
          </cell>
          <cell r="C2276" t="str">
            <v>ML</v>
          </cell>
          <cell r="D2276">
            <v>135.66159999999999</v>
          </cell>
        </row>
        <row r="2277">
          <cell r="A2277" t="str">
            <v>001.32.00140</v>
          </cell>
          <cell r="B2277" t="str">
            <v>Fornecimento, assentamento e rejuntamento de tubos de concreto sem armação  600 mm</v>
          </cell>
          <cell r="C2277" t="str">
            <v>ML</v>
          </cell>
          <cell r="D2277">
            <v>66.078599999999994</v>
          </cell>
        </row>
        <row r="2278">
          <cell r="A2278" t="str">
            <v>001.32.00160</v>
          </cell>
          <cell r="B2278" t="str">
            <v>Fornecimento, assentamento e rejuntamento de tubos de concreto sem armação  500 mm</v>
          </cell>
          <cell r="C2278" t="str">
            <v>ML</v>
          </cell>
          <cell r="D2278">
            <v>48.900599999999997</v>
          </cell>
        </row>
        <row r="2279">
          <cell r="A2279" t="str">
            <v>001.32.00180</v>
          </cell>
          <cell r="B2279" t="str">
            <v>Fornecimento, assentamento e rejuntamento de tubos de concreto sem armação  400 mm</v>
          </cell>
          <cell r="C2279" t="str">
            <v>ML</v>
          </cell>
          <cell r="D2279">
            <v>34.761699999999998</v>
          </cell>
        </row>
        <row r="2280">
          <cell r="A2280" t="str">
            <v>001.32.00200</v>
          </cell>
          <cell r="B2280" t="str">
            <v>Fornecimento, assentamento e rejuntamento de tubos de concreto sem armação  350 mm</v>
          </cell>
          <cell r="C2280" t="str">
            <v>ML</v>
          </cell>
          <cell r="D2280">
            <v>26.261700000000001</v>
          </cell>
        </row>
        <row r="2281">
          <cell r="A2281" t="str">
            <v>001.32.00220</v>
          </cell>
          <cell r="B2281" t="str">
            <v>Fornecimento, assentamento e rejuntamento de tubos de concreto sem armação  300 mm</v>
          </cell>
          <cell r="C2281" t="str">
            <v>ML</v>
          </cell>
          <cell r="D2281">
            <v>21.886700000000001</v>
          </cell>
        </row>
        <row r="2282">
          <cell r="A2282" t="str">
            <v>001.32.00240</v>
          </cell>
          <cell r="B2282" t="str">
            <v>Fornecimento, assentamento e rejuntamento de tubos de concreto sem armação  250 mm</v>
          </cell>
          <cell r="C2282" t="str">
            <v>ML</v>
          </cell>
          <cell r="D2282">
            <v>20.886700000000001</v>
          </cell>
        </row>
        <row r="2283">
          <cell r="A2283" t="str">
            <v>001.32.00260</v>
          </cell>
          <cell r="B2283" t="str">
            <v>Fornecimento, assentamento e rejuntamento de tubos de concreto sem armação  200 mm</v>
          </cell>
          <cell r="C2283" t="str">
            <v>ML</v>
          </cell>
          <cell r="D2283">
            <v>16.670000000000002</v>
          </cell>
        </row>
        <row r="2284">
          <cell r="A2284" t="str">
            <v>001.32.00280</v>
          </cell>
          <cell r="B2284" t="str">
            <v>Fornecimento, assentamento e rejuntamento de tubos de concreto sem armação  150 mm</v>
          </cell>
          <cell r="C2284" t="str">
            <v>ML</v>
          </cell>
          <cell r="D2284">
            <v>14.67</v>
          </cell>
        </row>
        <row r="2285">
          <cell r="A2285" t="str">
            <v>001.32.00300</v>
          </cell>
          <cell r="B2285" t="str">
            <v>Fornecimento, assentamento e rejuntamento de tubos de concreto sem armação  100 mm</v>
          </cell>
          <cell r="C2285" t="str">
            <v>ML</v>
          </cell>
          <cell r="D2285">
            <v>11.6266</v>
          </cell>
        </row>
        <row r="2286">
          <cell r="A2286" t="str">
            <v>001.32.00320</v>
          </cell>
          <cell r="B2286" t="str">
            <v>Fornecimento, assentamento e rejuntamento de tubo de concreto poroso mf 400 mm</v>
          </cell>
          <cell r="C2286" t="str">
            <v>ML</v>
          </cell>
          <cell r="D2286">
            <v>38.261699999999998</v>
          </cell>
        </row>
        <row r="2287">
          <cell r="A2287" t="str">
            <v>001.32.00340</v>
          </cell>
          <cell r="B2287" t="str">
            <v>Fornecimento, assentamento e rejuntamento de tubo de concreto poroso mf 350 mm</v>
          </cell>
          <cell r="C2287" t="str">
            <v>ML</v>
          </cell>
          <cell r="D2287">
            <v>28.261700000000001</v>
          </cell>
        </row>
        <row r="2288">
          <cell r="A2288" t="str">
            <v>001.32.00360</v>
          </cell>
          <cell r="B2288" t="str">
            <v>Fornecimento, assentamento e rejuntamento de tubo de concreto poroso mf 300 mm</v>
          </cell>
          <cell r="C2288" t="str">
            <v>ML</v>
          </cell>
          <cell r="D2288">
            <v>19.161899999999999</v>
          </cell>
        </row>
        <row r="2289">
          <cell r="A2289" t="str">
            <v>001.32.00380</v>
          </cell>
          <cell r="B2289" t="str">
            <v>Fornecimento, assentamento e rejuntamento de tubo de concreto poroso mf 250 mm</v>
          </cell>
          <cell r="C2289" t="str">
            <v>ML</v>
          </cell>
          <cell r="D2289">
            <v>22.386700000000001</v>
          </cell>
        </row>
        <row r="2290">
          <cell r="A2290" t="str">
            <v>001.32.00400</v>
          </cell>
          <cell r="B2290" t="str">
            <v>Fornecimento, assentamento e rejuntamento de tubo de concreto poroso mf 200 mm</v>
          </cell>
          <cell r="C2290" t="str">
            <v>ML</v>
          </cell>
          <cell r="D2290">
            <v>16.87</v>
          </cell>
        </row>
        <row r="2291">
          <cell r="A2291" t="str">
            <v>001.32.00420</v>
          </cell>
          <cell r="B2291" t="str">
            <v>Fornecimento, assentamento e rejuntamento de tubo de concreto poroso mf 150 mm</v>
          </cell>
          <cell r="C2291" t="str">
            <v>ML</v>
          </cell>
          <cell r="D2291">
            <v>16.87</v>
          </cell>
        </row>
        <row r="2292">
          <cell r="A2292" t="str">
            <v>001.32.00440</v>
          </cell>
          <cell r="B2292" t="str">
            <v>Fornecimento, assentamento e rejuntamento de tubo de concreto poroso mf 100 mm</v>
          </cell>
          <cell r="C2292" t="str">
            <v>ML</v>
          </cell>
          <cell r="D2292">
            <v>20.426600000000001</v>
          </cell>
        </row>
        <row r="2293">
          <cell r="A2293" t="str">
            <v>001.32.00460</v>
          </cell>
          <cell r="B2293" t="str">
            <v>Execução de poço de visita conf. det. do dop n.4 120x120x50 cm</v>
          </cell>
          <cell r="C2293" t="str">
            <v>UN</v>
          </cell>
          <cell r="D2293">
            <v>713.39660000000003</v>
          </cell>
        </row>
        <row r="2294">
          <cell r="A2294" t="str">
            <v>001.32.00480</v>
          </cell>
          <cell r="B2294" t="str">
            <v>Execução de poço de visita conf. det. do dop n.4 120x120x70 cm</v>
          </cell>
          <cell r="C2294" t="str">
            <v>UN</v>
          </cell>
          <cell r="D2294">
            <v>802.01900000000001</v>
          </cell>
        </row>
        <row r="2295">
          <cell r="A2295" t="str">
            <v>001.32.00500</v>
          </cell>
          <cell r="B2295" t="str">
            <v>Execução de poço de visita conf. det. do dop n.4 120x120x105 cm</v>
          </cell>
          <cell r="C2295" t="str">
            <v>UN</v>
          </cell>
          <cell r="D2295">
            <v>962.78200000000004</v>
          </cell>
        </row>
        <row r="2296">
          <cell r="A2296" t="str">
            <v>001.32.00520</v>
          </cell>
          <cell r="B2296" t="str">
            <v>Execução de poço de visita conf. det. do dop n.4 120x120x120 cm</v>
          </cell>
          <cell r="C2296" t="str">
            <v>UN</v>
          </cell>
          <cell r="D2296">
            <v>1017.7448000000001</v>
          </cell>
        </row>
        <row r="2297">
          <cell r="A2297" t="str">
            <v>001.32.00540</v>
          </cell>
          <cell r="B2297" t="str">
            <v>Execução de poço de visita conf. det. do dop n.4 120x120x140 cm</v>
          </cell>
          <cell r="C2297" t="str">
            <v>UN</v>
          </cell>
          <cell r="D2297">
            <v>1466.7221999999999</v>
          </cell>
        </row>
        <row r="2298">
          <cell r="A2298" t="str">
            <v>001.32.00560</v>
          </cell>
          <cell r="B2298" t="str">
            <v>Execução de poço de visita conf. det. do dop n.4 120x120x190 cm</v>
          </cell>
          <cell r="C2298" t="str">
            <v>UN</v>
          </cell>
          <cell r="D2298">
            <v>1379.7886000000001</v>
          </cell>
        </row>
        <row r="2299">
          <cell r="A2299" t="str">
            <v>001.32.00580</v>
          </cell>
          <cell r="B2299" t="str">
            <v>Execução de caixa de passagem conf. det. n7 do dop 30 x 30 x 30 cm</v>
          </cell>
          <cell r="C2299" t="str">
            <v>UN</v>
          </cell>
          <cell r="D2299">
            <v>38.521000000000001</v>
          </cell>
        </row>
        <row r="2300">
          <cell r="A2300" t="str">
            <v>001.32.00600</v>
          </cell>
          <cell r="B2300" t="str">
            <v>Execução de caixa de passagem conf. det. n7 do dop 40 x 40 x 40 cm</v>
          </cell>
          <cell r="C2300" t="str">
            <v>UN</v>
          </cell>
          <cell r="D2300">
            <v>58.170699999999997</v>
          </cell>
        </row>
        <row r="2301">
          <cell r="A2301" t="str">
            <v>001.32.00620</v>
          </cell>
          <cell r="B2301" t="str">
            <v>Execução de caixa de passagem conf. det. n7 do dop 50 x 50 x 50 cm</v>
          </cell>
          <cell r="C2301" t="str">
            <v>UN</v>
          </cell>
          <cell r="D2301">
            <v>83.568399999999997</v>
          </cell>
        </row>
        <row r="2302">
          <cell r="A2302" t="str">
            <v>001.32.00640</v>
          </cell>
          <cell r="B2302" t="str">
            <v>Execução de caixa de passagem conf. det. n7 do dop 60 x 60 x 60 cm</v>
          </cell>
          <cell r="C2302" t="str">
            <v>UN</v>
          </cell>
          <cell r="D2302">
            <v>111.22369999999999</v>
          </cell>
        </row>
        <row r="2303">
          <cell r="A2303" t="str">
            <v>001.32.00660</v>
          </cell>
          <cell r="B2303" t="str">
            <v>Execução de caixa de passagem conf. det. n7 do dop 70 x 70 x 70 cm</v>
          </cell>
          <cell r="C2303" t="str">
            <v>UN</v>
          </cell>
          <cell r="D2303">
            <v>114.01609999999999</v>
          </cell>
        </row>
        <row r="2304">
          <cell r="A2304" t="str">
            <v>001.32.00680</v>
          </cell>
          <cell r="B2304" t="str">
            <v>Execução de caixa de passagem conf. det. n7 do dop 80 x 80 x 80 cm</v>
          </cell>
          <cell r="C2304" t="str">
            <v>UN</v>
          </cell>
          <cell r="D2304">
            <v>144.916</v>
          </cell>
        </row>
        <row r="2305">
          <cell r="A2305" t="str">
            <v>001.32.00700</v>
          </cell>
          <cell r="B2305" t="str">
            <v>Execução de caixa de passagem conf. det. n7 do dop 90 x 90 x 90 cm</v>
          </cell>
          <cell r="C2305" t="str">
            <v>UN</v>
          </cell>
          <cell r="D2305">
            <v>240.52289999999999</v>
          </cell>
        </row>
        <row r="2306">
          <cell r="A2306" t="str">
            <v>001.32.00720</v>
          </cell>
          <cell r="B2306" t="str">
            <v>Execução de caixa de passagem conf. det. n7 do dop 100 x 100 x 100 cm</v>
          </cell>
          <cell r="C2306" t="str">
            <v>UN</v>
          </cell>
          <cell r="D2306">
            <v>241.42449999999999</v>
          </cell>
        </row>
        <row r="2307">
          <cell r="A2307" t="str">
            <v>001.32.00740</v>
          </cell>
          <cell r="B2307" t="str">
            <v>Execução de caixa de passagem conf. det. n7 do dop 100 x 100 x 120 cm</v>
          </cell>
          <cell r="C2307" t="str">
            <v>UND</v>
          </cell>
          <cell r="D2307">
            <v>328.23200000000003</v>
          </cell>
        </row>
        <row r="2308">
          <cell r="A2308" t="str">
            <v>001.32.00760</v>
          </cell>
          <cell r="B2308" t="str">
            <v>Execução de caixa de passagem conf. det. n7 do dop 110 x 0.60 x 0.60 cm</v>
          </cell>
          <cell r="C2308" t="str">
            <v>UN</v>
          </cell>
          <cell r="D2308">
            <v>10.446400000000001</v>
          </cell>
        </row>
        <row r="2309">
          <cell r="A2309" t="str">
            <v>001.32.00780</v>
          </cell>
          <cell r="B2309" t="str">
            <v>Execução de caixa de areia dimensões 50 x 50 x 50 cm</v>
          </cell>
          <cell r="C2309" t="str">
            <v>UN</v>
          </cell>
          <cell r="D2309">
            <v>83.568399999999997</v>
          </cell>
        </row>
        <row r="2310">
          <cell r="A2310" t="str">
            <v>001.32.00800</v>
          </cell>
          <cell r="B2310" t="str">
            <v>Execução de canaleta para talude em concreto simples traço 1:4:8 com 8 cm espessura conf. det. n.32 e 33</v>
          </cell>
          <cell r="C2310" t="str">
            <v>ML</v>
          </cell>
          <cell r="D2310">
            <v>27.137599999999999</v>
          </cell>
        </row>
        <row r="2311">
          <cell r="A2311" t="str">
            <v>001.32.00820</v>
          </cell>
          <cell r="B2311" t="str">
            <v>Execução de canaleta de tijolo maciço 1/2 vez l=0,30 m inclusive grelha de ferro</v>
          </cell>
          <cell r="C2311" t="str">
            <v>ML</v>
          </cell>
          <cell r="D2311">
            <v>74.569299999999998</v>
          </cell>
        </row>
        <row r="2312">
          <cell r="A2312" t="str">
            <v>001.32.00840</v>
          </cell>
          <cell r="B2312" t="str">
            <v>Fornecimento e instalação de aspersor ou irrigador para jardim de metal - diamentro 3/4"</v>
          </cell>
          <cell r="C2312" t="str">
            <v>UN</v>
          </cell>
          <cell r="D2312">
            <v>15</v>
          </cell>
        </row>
        <row r="2313">
          <cell r="A2313" t="str">
            <v>001.33</v>
          </cell>
          <cell r="B2313" t="str">
            <v>LIMPEZA</v>
          </cell>
          <cell r="D2313">
            <v>20.2258</v>
          </cell>
        </row>
        <row r="2314">
          <cell r="A2314" t="str">
            <v>001.33.00020</v>
          </cell>
          <cell r="B2314" t="str">
            <v>Limpeza geral da obra</v>
          </cell>
          <cell r="C2314" t="str">
            <v>M2</v>
          </cell>
          <cell r="D2314">
            <v>1.9035</v>
          </cell>
        </row>
        <row r="2315">
          <cell r="A2315" t="str">
            <v>001.33.00040</v>
          </cell>
          <cell r="B2315" t="str">
            <v>Execução de limpeza geral da obra com retirada de entulhos</v>
          </cell>
          <cell r="C2315" t="str">
            <v>M2</v>
          </cell>
          <cell r="D2315">
            <v>1.9035</v>
          </cell>
        </row>
        <row r="2316">
          <cell r="A2316" t="str">
            <v>001.33.00060</v>
          </cell>
          <cell r="B2316" t="str">
            <v>Execução de Retirada de entulho em Caçamba inclusive Carga Manual distância até 30 mts</v>
          </cell>
          <cell r="C2316" t="str">
            <v>M3</v>
          </cell>
          <cell r="D2316">
            <v>16.418800000000001</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lan1"/>
      <sheetName val="VExtenso"/>
    </sheetNames>
    <definedNames>
      <definedName name="VExtenso"/>
    </definedNames>
    <sheetDataSet>
      <sheetData sheetId="0"/>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12ª Med_Adit"/>
      <sheetName val="12ª Med_Contr"/>
      <sheetName val="11ª Med_Adit"/>
      <sheetName val="11ª Med_Contr"/>
      <sheetName val="10ª Med_Adit"/>
      <sheetName val="10ª Med_Contr"/>
      <sheetName val="9ª Med_Adit"/>
      <sheetName val="9ª Med_Contr"/>
      <sheetName val="8ª Med_Adit"/>
      <sheetName val="8ª Med_Contr"/>
      <sheetName val="7ª Med_Adit"/>
      <sheetName val="7ª Med_Contr"/>
      <sheetName val="6ª Med_Adit"/>
      <sheetName val="6ª Med_Contr"/>
      <sheetName val="5ª Med_Adit"/>
      <sheetName val="5ª Med_Contr"/>
      <sheetName val="4ª Med_Adit"/>
      <sheetName val="4ª Med_Contr"/>
      <sheetName val="3ª Med_Adit"/>
      <sheetName val="2ª Med_Adit"/>
      <sheetName val="1ª Med_Aditivo"/>
      <sheetName val="3ª Med_Contr"/>
      <sheetName val="2ª Med_Contr"/>
      <sheetName val="1ª Med_Adit"/>
      <sheetName val="1ª Med_Contr"/>
      <sheetName val="CONSOLIDA"/>
      <sheetName val="Reforma aditivo"/>
      <sheetName val="Reforma"/>
      <sheetName val="Quant Reforma"/>
      <sheetName val="Cron Reforma"/>
      <sheetName val="Hidro-sanitária"/>
      <sheetName val="Cron Hidro-sanitária"/>
      <sheetName val="Elétrica"/>
      <sheetName val="Cron Elétrica"/>
      <sheetName val="Construção Banheiro"/>
      <sheetName val="Quant Ampliação Banheiro"/>
      <sheetName val="Crono Ampliação Banheiro"/>
      <sheetName val="BD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00">
          <cell r="P100">
            <v>0</v>
          </cell>
          <cell r="R100">
            <v>0</v>
          </cell>
          <cell r="CX100">
            <v>0</v>
          </cell>
        </row>
      </sheetData>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12ª Med_Adit"/>
      <sheetName val="12ª Med_Contr"/>
      <sheetName val="11ª Med_Adit"/>
      <sheetName val="11ª Med_Contr"/>
      <sheetName val="10ª Med_Adit"/>
      <sheetName val="10ª Med_Contr"/>
      <sheetName val="9ª Med_Adit"/>
      <sheetName val="9ª Med_Contr"/>
      <sheetName val="8ª Med_Adit"/>
      <sheetName val="8ª Med_Contr"/>
      <sheetName val="7ª Med_Adit"/>
      <sheetName val="7ª Med_Contr"/>
      <sheetName val="6ª Med_Adit"/>
      <sheetName val="6ª Med_Contr"/>
      <sheetName val="5ª Med_Adit"/>
      <sheetName val="5ª Med_Contr"/>
      <sheetName val="4ª Med_Adit"/>
      <sheetName val="4ª Med_Contr"/>
      <sheetName val="3ª Med_Adit"/>
      <sheetName val="3ª Med_Contr"/>
      <sheetName val="2ª Med_Adit"/>
      <sheetName val="2ª Med_Contr"/>
      <sheetName val="1ª Med_Adit"/>
      <sheetName val="1ª Med_Contr"/>
      <sheetName val="CONSOLIDA"/>
      <sheetName val="Const"/>
      <sheetName val="Cron Const"/>
      <sheetName val="Quant Const."/>
      <sheetName val="Estrutural Coz"/>
      <sheetName val="Estrutural Escola"/>
      <sheetName val="Estrutural Rampa"/>
      <sheetName val="Hidro-sanitária"/>
      <sheetName val="Cron Hidro-sanitária"/>
      <sheetName val="Elétrica"/>
      <sheetName val="Cron Elétrica"/>
      <sheetName val="Muro"/>
      <sheetName val="Cron Muro"/>
      <sheetName val="Quadra"/>
      <sheetName val="Crono Quadra"/>
      <sheetName val="Quant Quadra"/>
      <sheetName val="BDI"/>
      <sheetName val="SERVIÇOS QUE ALTERA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6">
          <cell r="B16" t="str">
            <v>Cuiabá - MT, AGOSTO DE 2015</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Plan3">
    <tabColor rgb="FFFFC000"/>
  </sheetPr>
  <dimension ref="A1:DI40"/>
  <sheetViews>
    <sheetView view="pageBreakPreview" zoomScale="60" zoomScaleNormal="60" workbookViewId="0">
      <selection activeCell="M12" sqref="M12"/>
    </sheetView>
  </sheetViews>
  <sheetFormatPr defaultRowHeight="15"/>
  <cols>
    <col min="1" max="1" width="10.42578125" style="105" customWidth="1"/>
    <col min="2" max="2" width="62.42578125" style="105" customWidth="1"/>
    <col min="3" max="3" width="19.85546875" style="105" customWidth="1"/>
    <col min="4" max="4" width="11.42578125" style="105" customWidth="1"/>
    <col min="5" max="5" width="21.85546875" style="105" customWidth="1"/>
    <col min="6" max="6" width="11.42578125" style="105" customWidth="1"/>
    <col min="7" max="7" width="21.28515625" style="105" customWidth="1"/>
    <col min="8" max="8" width="11.42578125" style="105" customWidth="1"/>
    <col min="9" max="9" width="21.28515625" style="105" customWidth="1"/>
    <col min="10" max="10" width="11.42578125" style="105" customWidth="1"/>
    <col min="11" max="11" width="19" style="105" customWidth="1"/>
    <col min="12" max="12" width="11.42578125" style="105" customWidth="1"/>
    <col min="13" max="13" width="19" style="105" customWidth="1"/>
    <col min="14" max="14" width="11.42578125" style="105" customWidth="1"/>
    <col min="15" max="16384" width="9.140625" style="105"/>
  </cols>
  <sheetData>
    <row r="1" spans="1:10" ht="15.75">
      <c r="A1" s="121"/>
      <c r="B1" s="122" t="s">
        <v>64</v>
      </c>
      <c r="C1" s="123"/>
      <c r="D1" s="123"/>
      <c r="E1" s="123"/>
      <c r="F1" s="123"/>
      <c r="G1" s="124"/>
      <c r="H1" s="124"/>
      <c r="I1" s="124"/>
      <c r="J1" s="125"/>
    </row>
    <row r="2" spans="1:10" ht="15.75">
      <c r="A2" s="126"/>
      <c r="B2" s="127" t="s">
        <v>52</v>
      </c>
      <c r="C2" s="109"/>
      <c r="D2" s="109"/>
      <c r="E2" s="109"/>
      <c r="F2" s="109"/>
      <c r="G2" s="108"/>
      <c r="H2" s="108"/>
      <c r="I2" s="108"/>
      <c r="J2" s="128"/>
    </row>
    <row r="3" spans="1:10" ht="15.75">
      <c r="A3" s="126"/>
      <c r="B3" s="127" t="s">
        <v>169</v>
      </c>
      <c r="C3" s="109"/>
      <c r="D3" s="109"/>
      <c r="E3" s="109"/>
      <c r="F3" s="109"/>
      <c r="G3" s="108"/>
      <c r="H3" s="108"/>
      <c r="I3" s="108"/>
      <c r="J3" s="128"/>
    </row>
    <row r="4" spans="1:10" ht="15.75">
      <c r="A4" s="126"/>
      <c r="B4" s="127" t="s">
        <v>310</v>
      </c>
      <c r="C4" s="109"/>
      <c r="D4" s="109"/>
      <c r="E4" s="109"/>
      <c r="F4" s="109"/>
      <c r="G4" s="108"/>
      <c r="H4" s="108"/>
      <c r="I4" s="108"/>
      <c r="J4" s="128"/>
    </row>
    <row r="5" spans="1:10" ht="15.75">
      <c r="A5" s="126"/>
      <c r="B5" s="127" t="s">
        <v>2</v>
      </c>
      <c r="C5" s="109"/>
      <c r="D5" s="109"/>
      <c r="E5" s="109"/>
      <c r="F5" s="109"/>
      <c r="G5" s="108"/>
      <c r="H5" s="108"/>
      <c r="I5" s="108"/>
      <c r="J5" s="128"/>
    </row>
    <row r="6" spans="1:10" ht="26.25">
      <c r="A6" s="572" t="s">
        <v>262</v>
      </c>
      <c r="B6" s="573"/>
      <c r="C6" s="573"/>
      <c r="D6" s="573"/>
      <c r="E6" s="573"/>
      <c r="F6" s="573"/>
      <c r="G6" s="573"/>
      <c r="H6" s="573"/>
      <c r="I6" s="573"/>
      <c r="J6" s="574"/>
    </row>
    <row r="7" spans="1:10" s="106" customFormat="1" ht="16.5">
      <c r="A7" s="129"/>
      <c r="B7" s="107"/>
      <c r="C7" s="107"/>
      <c r="D7" s="107"/>
      <c r="E7" s="107"/>
      <c r="F7" s="131"/>
      <c r="G7" s="561" t="str">
        <f>'1ª Med_Contr'!G7:H7</f>
        <v>Termo de Contrato:</v>
      </c>
      <c r="H7" s="561"/>
      <c r="I7" s="575" t="str">
        <f>'1ª Med_Contr'!I7:J7</f>
        <v>37/2012</v>
      </c>
      <c r="J7" s="576"/>
    </row>
    <row r="8" spans="1:10" ht="16.5">
      <c r="A8" s="175" t="str">
        <f>CONSOLIDA!A6</f>
        <v>ESTABELECIMENTO: EE MARIO CORREA DA COSTA - QUADRA POLIESPORTIVA COBERTA</v>
      </c>
      <c r="B8" s="131"/>
      <c r="C8" s="108"/>
      <c r="D8" s="108"/>
      <c r="E8" s="108"/>
      <c r="F8" s="108"/>
      <c r="G8" s="577" t="s">
        <v>67</v>
      </c>
      <c r="H8" s="577"/>
      <c r="I8" s="578" t="s">
        <v>308</v>
      </c>
      <c r="J8" s="579"/>
    </row>
    <row r="9" spans="1:10" ht="16.5">
      <c r="A9" s="175" t="str">
        <f>CONSOLIDA!A7</f>
        <v>MUNICÍPIO: PARANAITA-MT</v>
      </c>
      <c r="B9" s="131"/>
      <c r="C9" s="108"/>
      <c r="D9" s="108"/>
      <c r="E9" s="108"/>
      <c r="F9" s="108"/>
      <c r="G9" s="561" t="s">
        <v>48</v>
      </c>
      <c r="H9" s="561"/>
      <c r="I9" s="569">
        <f>'11ª Med_Contr'!I9:J9+30</f>
        <v>41795</v>
      </c>
      <c r="J9" s="563"/>
    </row>
    <row r="10" spans="1:10" ht="16.5">
      <c r="A10" s="175" t="str">
        <f>CONSOLIDA!A8</f>
        <v xml:space="preserve">ENDEREÇO: VIA 2, CENTRO </v>
      </c>
      <c r="B10" s="109"/>
      <c r="C10" s="164"/>
      <c r="D10" s="164"/>
      <c r="E10" s="108"/>
      <c r="F10" s="108"/>
      <c r="G10" s="561" t="s">
        <v>103</v>
      </c>
      <c r="H10" s="561"/>
      <c r="I10" s="569">
        <f>'1ª Med_Contr'!I10:J10</f>
        <v>41435</v>
      </c>
      <c r="J10" s="563"/>
    </row>
    <row r="11" spans="1:10" ht="16.5">
      <c r="A11" s="130"/>
      <c r="B11" s="109"/>
      <c r="C11" s="66"/>
      <c r="D11" s="66"/>
      <c r="E11" s="108"/>
      <c r="F11" s="108"/>
      <c r="G11" s="561" t="s">
        <v>104</v>
      </c>
      <c r="H11" s="561"/>
      <c r="I11" s="569" t="e">
        <f>I10+#REF!</f>
        <v>#REF!</v>
      </c>
      <c r="J11" s="563"/>
    </row>
    <row r="12" spans="1:10" ht="16.5">
      <c r="A12" s="130"/>
      <c r="B12" s="109"/>
      <c r="C12" s="66"/>
      <c r="D12" s="66"/>
      <c r="E12" s="108"/>
      <c r="F12" s="108"/>
      <c r="G12" s="561" t="s">
        <v>355</v>
      </c>
      <c r="H12" s="561"/>
      <c r="I12" s="569" t="e">
        <f>'1ª Med_Contr'!I12:J12</f>
        <v>#REF!</v>
      </c>
      <c r="J12" s="563"/>
    </row>
    <row r="13" spans="1:10" s="193" customFormat="1" ht="16.5">
      <c r="A13" s="130"/>
      <c r="B13" s="109"/>
      <c r="C13" s="66"/>
      <c r="D13" s="66"/>
      <c r="E13" s="109"/>
      <c r="F13" s="109"/>
      <c r="G13" s="566" t="s">
        <v>172</v>
      </c>
      <c r="H13" s="566"/>
      <c r="I13" s="567">
        <f>'1ª Med_Contr'!I13:J13</f>
        <v>4457665.79</v>
      </c>
      <c r="J13" s="568"/>
    </row>
    <row r="14" spans="1:10" ht="16.5">
      <c r="A14" s="130"/>
      <c r="B14" s="109"/>
      <c r="C14" s="66"/>
      <c r="D14" s="66"/>
      <c r="E14" s="108"/>
      <c r="F14" s="108"/>
      <c r="G14" s="561" t="s">
        <v>113</v>
      </c>
      <c r="H14" s="561"/>
      <c r="I14" s="570">
        <f>CONSOLIDA!C16</f>
        <v>379826.28000000009</v>
      </c>
      <c r="J14" s="571"/>
    </row>
    <row r="15" spans="1:10" ht="16.5">
      <c r="A15" s="130"/>
      <c r="B15" s="109"/>
      <c r="C15" s="66"/>
      <c r="D15" s="66"/>
      <c r="E15" s="108"/>
      <c r="F15" s="108"/>
      <c r="G15" s="561" t="s">
        <v>182</v>
      </c>
      <c r="H15" s="561"/>
      <c r="I15" s="562">
        <f>CONSOLIDA!E16</f>
        <v>0</v>
      </c>
      <c r="J15" s="563"/>
    </row>
    <row r="16" spans="1:10" ht="16.5">
      <c r="A16" s="130"/>
      <c r="B16" s="109"/>
      <c r="C16" s="66"/>
      <c r="D16" s="66"/>
      <c r="E16" s="108"/>
      <c r="F16" s="108"/>
      <c r="G16" s="561" t="s">
        <v>181</v>
      </c>
      <c r="H16" s="561"/>
      <c r="I16" s="562">
        <f>CONSOLIDA!G16</f>
        <v>0</v>
      </c>
      <c r="J16" s="563"/>
    </row>
    <row r="17" spans="1:113" ht="17.25" thickBot="1">
      <c r="A17" s="130"/>
      <c r="B17" s="109"/>
      <c r="C17" s="66"/>
      <c r="D17" s="66"/>
      <c r="E17" s="108"/>
      <c r="F17" s="66"/>
      <c r="G17" s="66"/>
      <c r="H17" s="143"/>
      <c r="I17" s="143"/>
      <c r="J17" s="128"/>
      <c r="K17" s="564" t="s">
        <v>186</v>
      </c>
      <c r="L17" s="565"/>
      <c r="M17" s="565"/>
      <c r="N17" s="565"/>
    </row>
    <row r="18" spans="1:113" ht="15" customHeight="1">
      <c r="A18" s="551" t="s">
        <v>5</v>
      </c>
      <c r="B18" s="553" t="s">
        <v>43</v>
      </c>
      <c r="C18" s="556" t="s">
        <v>183</v>
      </c>
      <c r="D18" s="548" t="s">
        <v>36</v>
      </c>
      <c r="E18" s="548" t="s">
        <v>115</v>
      </c>
      <c r="F18" s="548" t="s">
        <v>36</v>
      </c>
      <c r="G18" s="548" t="s">
        <v>257</v>
      </c>
      <c r="H18" s="548" t="s">
        <v>36</v>
      </c>
      <c r="I18" s="548" t="s">
        <v>258</v>
      </c>
      <c r="J18" s="548" t="s">
        <v>36</v>
      </c>
      <c r="K18" s="548" t="s">
        <v>184</v>
      </c>
      <c r="L18" s="548" t="s">
        <v>36</v>
      </c>
      <c r="M18" s="548" t="s">
        <v>185</v>
      </c>
      <c r="N18" s="548" t="s">
        <v>36</v>
      </c>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row>
    <row r="19" spans="1:113" ht="18" customHeight="1">
      <c r="A19" s="552"/>
      <c r="B19" s="554"/>
      <c r="C19" s="557"/>
      <c r="D19" s="549"/>
      <c r="E19" s="549"/>
      <c r="F19" s="549"/>
      <c r="G19" s="549"/>
      <c r="H19" s="549"/>
      <c r="I19" s="549"/>
      <c r="J19" s="549"/>
      <c r="K19" s="549"/>
      <c r="L19" s="549"/>
      <c r="M19" s="549"/>
      <c r="N19" s="549"/>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row>
    <row r="20" spans="1:113" ht="21" customHeight="1" thickBot="1">
      <c r="A20" s="552"/>
      <c r="B20" s="555"/>
      <c r="C20" s="557"/>
      <c r="D20" s="549"/>
      <c r="E20" s="550"/>
      <c r="F20" s="549"/>
      <c r="G20" s="550"/>
      <c r="H20" s="549"/>
      <c r="I20" s="550"/>
      <c r="J20" s="549"/>
      <c r="K20" s="550"/>
      <c r="L20" s="550"/>
      <c r="M20" s="550"/>
      <c r="N20" s="550"/>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row>
    <row r="21" spans="1:113" s="111" customFormat="1" ht="18">
      <c r="A21" s="115"/>
      <c r="B21" s="118"/>
      <c r="C21" s="91"/>
      <c r="D21" s="90"/>
      <c r="E21" s="92"/>
      <c r="F21" s="90"/>
      <c r="G21" s="92"/>
      <c r="H21" s="90"/>
      <c r="I21" s="92"/>
      <c r="J21" s="90"/>
      <c r="K21" s="205"/>
      <c r="L21" s="206"/>
      <c r="M21" s="268"/>
      <c r="N21" s="206"/>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row>
    <row r="22" spans="1:113" s="111" customFormat="1" ht="18">
      <c r="A22" s="116" t="e">
        <f>CONSOLIDA!#REF!</f>
        <v>#REF!</v>
      </c>
      <c r="B22" s="119" t="e">
        <f>CONSOLIDA!#REF!</f>
        <v>#REF!</v>
      </c>
      <c r="C22" s="94" t="e">
        <f>#REF!+#REF!+#REF!</f>
        <v>#REF!</v>
      </c>
      <c r="D22" s="93" t="e">
        <f>C22/$C$28</f>
        <v>#REF!</v>
      </c>
      <c r="E22" s="165" t="e">
        <f>#REF!</f>
        <v>#REF!</v>
      </c>
      <c r="F22" s="93" t="e">
        <f>E22/(SUM($I$15:$I$16))</f>
        <v>#REF!</v>
      </c>
      <c r="G22" s="95" t="e">
        <f>'11ª Med_Contr'!G22+#REF!+#REF!</f>
        <v>#REF!</v>
      </c>
      <c r="H22" s="93" t="e">
        <f>G22/C$28</f>
        <v>#REF!</v>
      </c>
      <c r="I22" s="95" t="e">
        <f>C22-G22</f>
        <v>#REF!</v>
      </c>
      <c r="J22" s="93" t="e">
        <f>I22/C$28</f>
        <v>#REF!</v>
      </c>
      <c r="K22" s="207" t="e">
        <f>IF(#REF!&lt;&gt;0,#REF!-'1ª Med_Contr'!E22-'2ª Med_Contr'!E22-'3ª Med_Contr'!E22-'4ª Med_Contr'!E22-'5ª Med_Contr'!E22-'6ª Med_Contr'!E22-'7ª Med_Contr'!E22-'8ª Med_Contr'!E22-'9ª Med_Contr'!E22-'10ª Med_Contr'!E22-'11ª Med_Contr'!E22-'12ª Med_Contr'!E22,0)</f>
        <v>#REF!</v>
      </c>
      <c r="L22" s="208" t="e">
        <f>K22/#REF!</f>
        <v>#REF!</v>
      </c>
      <c r="M22" s="269" t="e">
        <f>IF(#REF!&lt;&gt;0,SUM(#REF!)-'1ª Med_Adit'!E22-'2ª Med_Adit'!E22-'3ª Med_Adit'!E22-'4ª Med_Adit'!E22-'5ª Med_Adit'!E22-'6ª Med_Adit'!E22-'7ª Med_Adit'!E22-'8ª Med_Adit'!E22-'9ª Med_Adit'!E22-'10ª Med_Adit'!E22-'11ª Med_Adit'!E22-'12ª Med_Adit'!E22,0)</f>
        <v>#REF!</v>
      </c>
      <c r="N22" s="208" t="e">
        <f>M22/SUM(#REF!)</f>
        <v>#REF!</v>
      </c>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row>
    <row r="23" spans="1:113" s="111" customFormat="1" ht="18">
      <c r="A23" s="116" t="e">
        <f>CONSOLIDA!#REF!</f>
        <v>#REF!</v>
      </c>
      <c r="B23" s="119" t="e">
        <f>CONSOLIDA!#REF!</f>
        <v>#REF!</v>
      </c>
      <c r="C23" s="96" t="e">
        <f>#REF!+#REF!+#REF!</f>
        <v>#REF!</v>
      </c>
      <c r="D23" s="93" t="e">
        <f>C23/$C$28</f>
        <v>#REF!</v>
      </c>
      <c r="E23" s="165" t="e">
        <f>#REF!</f>
        <v>#REF!</v>
      </c>
      <c r="F23" s="93" t="e">
        <f>E23/(SUM($I$15:$I$16))</f>
        <v>#REF!</v>
      </c>
      <c r="G23" s="95" t="e">
        <f>'11ª Med_Contr'!G23+#REF!+#REF!</f>
        <v>#REF!</v>
      </c>
      <c r="H23" s="93" t="e">
        <f>G23/C$28</f>
        <v>#REF!</v>
      </c>
      <c r="I23" s="95" t="e">
        <f>C23-G23</f>
        <v>#REF!</v>
      </c>
      <c r="J23" s="93" t="e">
        <f>I23/C$28</f>
        <v>#REF!</v>
      </c>
      <c r="K23" s="207" t="e">
        <f>IF(#REF!&lt;&gt;0,#REF!-'1ª Med_Contr'!E23-'2ª Med_Contr'!E23-'3ª Med_Contr'!E23-'4ª Med_Contr'!E23-'5ª Med_Contr'!E23-'6ª Med_Contr'!E23-'7ª Med_Contr'!E23-'8ª Med_Contr'!E23-'9ª Med_Contr'!E23-'10ª Med_Contr'!E23-'11ª Med_Contr'!E23-'12ª Med_Contr'!E23,0)</f>
        <v>#REF!</v>
      </c>
      <c r="L23" s="208" t="e">
        <f>K23/#REF!</f>
        <v>#REF!</v>
      </c>
      <c r="M23" s="269" t="e">
        <f>IF(#REF!&lt;&gt;0,SUM(#REF!)-'1ª Med_Adit'!E23-'2ª Med_Adit'!E23-'3ª Med_Adit'!E23-'4ª Med_Adit'!E23-'5ª Med_Adit'!E23-'6ª Med_Adit'!E23-'7ª Med_Adit'!E23-'8ª Med_Adit'!E23-'9ª Med_Adit'!E23-'10ª Med_Adit'!E23-'11ª Med_Adit'!E23-'12ª Med_Adit'!E23,0)</f>
        <v>#REF!</v>
      </c>
      <c r="N23" s="208" t="e">
        <f>M23/SUM(#REF!)</f>
        <v>#REF!</v>
      </c>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row>
    <row r="24" spans="1:113" s="111" customFormat="1" ht="33">
      <c r="A24" s="116" t="str">
        <f>CONSOLIDA!A14</f>
        <v>2.0</v>
      </c>
      <c r="B24" s="119" t="str">
        <f>CONSOLIDA!B14</f>
        <v xml:space="preserve">INSTALAÇÕES ELÉTRICAS: QUADRA POLIESPORTIVA </v>
      </c>
      <c r="C24" s="96">
        <f>Elétrica!M201+Elétrica!O201+Elétrica!N201</f>
        <v>0</v>
      </c>
      <c r="D24" s="93" t="e">
        <f>C24/$C$28</f>
        <v>#REF!</v>
      </c>
      <c r="E24" s="165">
        <f>Elétrica!CI201</f>
        <v>0</v>
      </c>
      <c r="F24" s="93" t="e">
        <f>E24/(SUM($I$15:$I$16))</f>
        <v>#DIV/0!</v>
      </c>
      <c r="G24" s="95">
        <f>'11ª Med_Contr'!G24+Elétrica!CF201+Elétrica!CI201</f>
        <v>0</v>
      </c>
      <c r="H24" s="93" t="e">
        <f>G24/C$28</f>
        <v>#REF!</v>
      </c>
      <c r="I24" s="95">
        <f>C24-G24</f>
        <v>0</v>
      </c>
      <c r="J24" s="93" t="e">
        <f>I24/C$28</f>
        <v>#REF!</v>
      </c>
      <c r="K24" s="207">
        <f>IF(Elétrica!CR201&lt;&gt;0,Elétrica!M201-'1ª Med_Contr'!E24-'2ª Med_Contr'!E24-'3ª Med_Contr'!E24-'4ª Med_Contr'!E24-'5ª Med_Contr'!E24-'6ª Med_Contr'!E24-'7ª Med_Contr'!E24-'8ª Med_Contr'!E24-'9ª Med_Contr'!E24-'10ª Med_Contr'!E24-'11ª Med_Contr'!E24-'12ª Med_Contr'!E24,0)</f>
        <v>0</v>
      </c>
      <c r="L24" s="208" t="e">
        <f>K24/Elétrica!M201</f>
        <v>#DIV/0!</v>
      </c>
      <c r="M24" s="269">
        <f>IF(Elétrica!CU201&lt;&gt;0,SUM(Elétrica!N201:O201)-'1ª Med_Adit'!E24-'2ª Med_Adit'!E24-'3ª Med_Adit'!E24-'4ª Med_Adit'!E24-'5ª Med_Adit'!E24-'6ª Med_Adit'!E24-'7ª Med_Adit'!E24-'8ª Med_Adit'!E24-'9ª Med_Adit'!E24-'10ª Med_Adit'!E24-'11ª Med_Adit'!E24-'12ª Med_Adit'!E24,0)</f>
        <v>0</v>
      </c>
      <c r="N24" s="208" t="e">
        <f>M24/SUM(Elétrica!N201:O201)</f>
        <v>#DIV/0!</v>
      </c>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row>
    <row r="25" spans="1:113" s="111" customFormat="1" ht="18">
      <c r="A25" s="116" t="e">
        <f>CONSOLIDA!#REF!</f>
        <v>#REF!</v>
      </c>
      <c r="B25" s="119" t="e">
        <f>CONSOLIDA!#REF!</f>
        <v>#REF!</v>
      </c>
      <c r="C25" s="96" t="e">
        <f>#REF!+#REF!+#REF!</f>
        <v>#REF!</v>
      </c>
      <c r="D25" s="93" t="e">
        <f>C25/$C$28</f>
        <v>#REF!</v>
      </c>
      <c r="E25" s="165" t="e">
        <f>#REF!</f>
        <v>#REF!</v>
      </c>
      <c r="F25" s="93" t="e">
        <f>E25/(SUM($I$15:$I$16))</f>
        <v>#REF!</v>
      </c>
      <c r="G25" s="95" t="e">
        <f>'11ª Med_Contr'!G25+#REF!+#REF!</f>
        <v>#REF!</v>
      </c>
      <c r="H25" s="93" t="e">
        <f>G25/C$28</f>
        <v>#REF!</v>
      </c>
      <c r="I25" s="95" t="e">
        <f>C25-G25</f>
        <v>#REF!</v>
      </c>
      <c r="J25" s="93" t="e">
        <f>I25/C$28</f>
        <v>#REF!</v>
      </c>
      <c r="K25" s="207" t="e">
        <f>IF(#REF!&lt;&gt;0,#REF!-'1ª Med_Contr'!E25-'2ª Med_Contr'!E25-'3ª Med_Contr'!E25-'4ª Med_Contr'!E25-'5ª Med_Contr'!E25-'6ª Med_Contr'!E25-'7ª Med_Contr'!E25-'8ª Med_Contr'!E25-'9ª Med_Contr'!E25-'10ª Med_Contr'!E25-'11ª Med_Contr'!E25-'12ª Med_Contr'!E25,0)</f>
        <v>#REF!</v>
      </c>
      <c r="L25" s="208" t="e">
        <f>K25/#REF!</f>
        <v>#REF!</v>
      </c>
      <c r="M25" s="269" t="e">
        <f>IF(#REF!&lt;&gt;0,SUM(#REF!)-'1ª Med_Adit'!E25-'2ª Med_Adit'!E25-'3ª Med_Adit'!E25-'4ª Med_Adit'!E25-'5ª Med_Adit'!E25-'6ª Med_Adit'!E25-'7ª Med_Adit'!E25-'8ª Med_Adit'!E25-'9ª Med_Adit'!E25-'10ª Med_Adit'!E25-'11ª Med_Adit'!E25-'12ª Med_Adit'!E25,0)</f>
        <v>#REF!</v>
      </c>
      <c r="N25" s="208" t="e">
        <f>M25/SUM(#REF!)</f>
        <v>#REF!</v>
      </c>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row>
    <row r="26" spans="1:113" s="111" customFormat="1" ht="66">
      <c r="A26" s="116" t="str">
        <f>CONSOLIDA!A13</f>
        <v>1.0</v>
      </c>
      <c r="B26" s="119" t="str">
        <f>CONSOLIDA!B13</f>
        <v>CONSTRUÇÃO DE QUADRA POLI-ESPORTIVA COBERTA COM ARQUIBANCADA DE 2 DEGRAUS NAS DUAS LATERAIS  - DIMENSÃO DA QUADRA 24X32M</v>
      </c>
      <c r="C26" s="96">
        <f>Quadra!L47+Quadra!M47+Quadra!N47</f>
        <v>360676.5400000001</v>
      </c>
      <c r="D26" s="93" t="e">
        <f>C26/$C$28</f>
        <v>#REF!</v>
      </c>
      <c r="E26" s="165">
        <f>Quadra!CH47</f>
        <v>0</v>
      </c>
      <c r="F26" s="93" t="e">
        <f>E26/(SUM($I$15:$I$16))</f>
        <v>#DIV/0!</v>
      </c>
      <c r="G26" s="95">
        <f>'11ª Med_Contr'!G26+Quadra!CE47+Quadra!CH47</f>
        <v>2189.5</v>
      </c>
      <c r="H26" s="93" t="e">
        <f>G26/C$28</f>
        <v>#REF!</v>
      </c>
      <c r="I26" s="95">
        <f>C26-G26</f>
        <v>358487.0400000001</v>
      </c>
      <c r="J26" s="93" t="e">
        <f>I26/C$28</f>
        <v>#REF!</v>
      </c>
      <c r="K26" s="207">
        <f>IF(Quadra!CQ47&lt;&gt;0,Quadra!L47-'1ª Med_Contr'!E26-'2ª Med_Contr'!E26-'3ª Med_Contr'!E26-'4ª Med_Contr'!E26-'5ª Med_Contr'!E26-'6ª Med_Contr'!E26-'7ª Med_Contr'!E26-'8ª Med_Contr'!E26-'9ª Med_Contr'!E26-'10ª Med_Contr'!E26-'11ª Med_Contr'!E26-'12ª Med_Contr'!E26,0)</f>
        <v>358487.0400000001</v>
      </c>
      <c r="L26" s="208">
        <f>K26/Quadra!L47</f>
        <v>0.99392946377937419</v>
      </c>
      <c r="M26" s="269">
        <f>IF(Quadra!CT47&lt;&gt;0,SUM(Quadra!M47:N47)-'1ª Med_Adit'!E26-'2ª Med_Adit'!E26-'3ª Med_Adit'!E26-'4ª Med_Adit'!E26-'5ª Med_Adit'!E26-'6ª Med_Adit'!E26-'7ª Med_Adit'!E26-'8ª Med_Adit'!E26-'9ª Med_Adit'!E26-'10ª Med_Adit'!E26-'11ª Med_Adit'!E26-'12ª Med_Adit'!E26,0)</f>
        <v>0</v>
      </c>
      <c r="N26" s="208" t="e">
        <f>M26/SUM(Quadra!M47:N47)</f>
        <v>#DIV/0!</v>
      </c>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row>
    <row r="27" spans="1:113" ht="18.75" thickBot="1">
      <c r="A27" s="117"/>
      <c r="B27" s="120"/>
      <c r="C27" s="112"/>
      <c r="D27" s="112"/>
      <c r="E27" s="112"/>
      <c r="F27" s="112"/>
      <c r="G27" s="112"/>
      <c r="H27" s="112"/>
      <c r="I27" s="112"/>
      <c r="J27" s="112"/>
      <c r="K27" s="271"/>
      <c r="L27" s="272"/>
      <c r="M27" s="270"/>
      <c r="N27" s="209"/>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row>
    <row r="28" spans="1:113" ht="18.75" thickBot="1">
      <c r="A28" s="544" t="s">
        <v>71</v>
      </c>
      <c r="B28" s="545"/>
      <c r="C28" s="99" t="e">
        <f t="shared" ref="C28:J28" si="0">SUM(C22:C27)</f>
        <v>#REF!</v>
      </c>
      <c r="D28" s="98" t="e">
        <f t="shared" si="0"/>
        <v>#REF!</v>
      </c>
      <c r="E28" s="99" t="e">
        <f t="shared" si="0"/>
        <v>#REF!</v>
      </c>
      <c r="F28" s="98" t="e">
        <f t="shared" si="0"/>
        <v>#REF!</v>
      </c>
      <c r="G28" s="99" t="e">
        <f t="shared" si="0"/>
        <v>#REF!</v>
      </c>
      <c r="H28" s="98" t="e">
        <f t="shared" si="0"/>
        <v>#REF!</v>
      </c>
      <c r="I28" s="99" t="e">
        <f t="shared" si="0"/>
        <v>#REF!</v>
      </c>
      <c r="J28" s="98" t="e">
        <f t="shared" si="0"/>
        <v>#REF!</v>
      </c>
      <c r="K28" s="99" t="e">
        <f>SUM(K22:K27)</f>
        <v>#REF!</v>
      </c>
      <c r="L28" s="98" t="e">
        <f>K28/CONSOLIDA!C16</f>
        <v>#REF!</v>
      </c>
      <c r="M28" s="99" t="e">
        <f>SUM(M22:M27)</f>
        <v>#REF!</v>
      </c>
      <c r="N28" s="98" t="e">
        <f>M28/(CONSOLIDA!E16+CONSOLIDA!G16)</f>
        <v>#REF!</v>
      </c>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row>
    <row r="29" spans="1:113" ht="15.75">
      <c r="A29" s="132"/>
      <c r="B29" s="100"/>
      <c r="C29" s="101"/>
      <c r="D29" s="101"/>
      <c r="E29" s="101"/>
      <c r="F29" s="102"/>
      <c r="G29" s="108"/>
      <c r="H29" s="108"/>
      <c r="I29" s="108"/>
      <c r="J29" s="12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row>
    <row r="30" spans="1:113" ht="15.75">
      <c r="A30" s="133"/>
      <c r="B30" s="142"/>
      <c r="C30" s="168"/>
      <c r="D30" s="193"/>
      <c r="E30" s="101"/>
      <c r="F30" s="102"/>
      <c r="G30" s="109"/>
      <c r="H30" s="109"/>
      <c r="I30" s="109"/>
      <c r="J30" s="194"/>
    </row>
    <row r="31" spans="1:113" ht="16.5" thickBot="1">
      <c r="A31" s="133"/>
      <c r="B31" s="142" t="s">
        <v>174</v>
      </c>
      <c r="C31" s="168" t="e">
        <f>E28</f>
        <v>#REF!</v>
      </c>
      <c r="D31" s="193"/>
      <c r="E31" s="101"/>
      <c r="F31" s="102"/>
      <c r="G31" s="109"/>
      <c r="H31" s="109"/>
      <c r="I31" s="109"/>
      <c r="J31" s="194"/>
    </row>
    <row r="32" spans="1:113" ht="18.75" thickBot="1">
      <c r="A32" s="133"/>
      <c r="B32" s="166" t="s">
        <v>175</v>
      </c>
      <c r="C32" s="170" t="e">
        <f>C31</f>
        <v>#REF!</v>
      </c>
      <c r="D32" s="167" t="e">
        <f>C32/C28</f>
        <v>#REF!</v>
      </c>
      <c r="E32" s="101"/>
      <c r="F32" s="102"/>
      <c r="G32" s="109"/>
      <c r="H32" s="109"/>
      <c r="I32" s="109"/>
      <c r="J32" s="194"/>
    </row>
    <row r="33" spans="1:10" ht="15.75">
      <c r="A33" s="133"/>
      <c r="B33" s="142"/>
      <c r="C33" s="141"/>
      <c r="D33" s="101"/>
      <c r="E33" s="101"/>
      <c r="F33" s="102"/>
      <c r="G33" s="109"/>
      <c r="H33" s="109"/>
      <c r="I33" s="109"/>
      <c r="J33" s="194"/>
    </row>
    <row r="34" spans="1:10" ht="18">
      <c r="A34" s="132"/>
      <c r="B34" s="171" t="s">
        <v>176</v>
      </c>
      <c r="C34" s="546" t="e">
        <f ca="1">UPPER([3]!VExtenso(C31))</f>
        <v>#NAME?</v>
      </c>
      <c r="D34" s="546"/>
      <c r="E34" s="546"/>
      <c r="F34" s="546"/>
      <c r="G34" s="546"/>
      <c r="H34" s="546"/>
      <c r="I34" s="546"/>
      <c r="J34" s="547"/>
    </row>
    <row r="35" spans="1:10" ht="18">
      <c r="A35" s="132"/>
      <c r="B35" s="172"/>
      <c r="C35" s="546"/>
      <c r="D35" s="546"/>
      <c r="E35" s="546"/>
      <c r="F35" s="546"/>
      <c r="G35" s="546"/>
      <c r="H35" s="546"/>
      <c r="I35" s="546"/>
      <c r="J35" s="547"/>
    </row>
    <row r="36" spans="1:10" ht="15.75">
      <c r="A36" s="132"/>
      <c r="B36" s="100"/>
      <c r="C36" s="101"/>
      <c r="D36" s="101"/>
      <c r="E36" s="101"/>
      <c r="F36" s="102"/>
      <c r="G36" s="108"/>
      <c r="H36" s="108"/>
      <c r="I36" s="108"/>
      <c r="J36" s="128"/>
    </row>
    <row r="37" spans="1:10" ht="15.75">
      <c r="A37" s="132"/>
      <c r="B37" s="100"/>
      <c r="C37" s="101"/>
      <c r="D37" s="101"/>
      <c r="E37" s="101"/>
      <c r="F37" s="102"/>
      <c r="G37" s="108"/>
      <c r="H37" s="108"/>
      <c r="I37" s="108"/>
      <c r="J37" s="128"/>
    </row>
    <row r="38" spans="1:10" ht="15.75">
      <c r="A38" s="134"/>
      <c r="B38" s="100"/>
      <c r="C38" s="108"/>
      <c r="D38" s="101"/>
      <c r="E38" s="108"/>
      <c r="F38" s="108"/>
      <c r="G38" s="108"/>
      <c r="H38" s="108"/>
      <c r="I38" s="108"/>
      <c r="J38" s="128"/>
    </row>
    <row r="39" spans="1:10" ht="15.75" customHeight="1">
      <c r="A39" s="134"/>
      <c r="B39" s="266" t="s">
        <v>65</v>
      </c>
      <c r="C39" s="108"/>
      <c r="D39" s="558" t="s">
        <v>123</v>
      </c>
      <c r="E39" s="558"/>
      <c r="F39" s="558"/>
      <c r="H39" s="559" t="s">
        <v>122</v>
      </c>
      <c r="I39" s="559"/>
      <c r="J39" s="560"/>
    </row>
    <row r="40" spans="1:10" ht="16.5" thickBot="1">
      <c r="A40" s="135"/>
      <c r="B40" s="136"/>
      <c r="C40" s="137"/>
      <c r="D40" s="137"/>
      <c r="E40" s="138"/>
      <c r="F40" s="138"/>
      <c r="G40" s="138"/>
      <c r="H40" s="138"/>
      <c r="I40" s="138"/>
      <c r="J40" s="139"/>
    </row>
  </sheetData>
  <mergeCells count="40">
    <mergeCell ref="A6:J6"/>
    <mergeCell ref="G7:H7"/>
    <mergeCell ref="I7:J7"/>
    <mergeCell ref="G8:H8"/>
    <mergeCell ref="I8:J8"/>
    <mergeCell ref="G9:H9"/>
    <mergeCell ref="I9:J9"/>
    <mergeCell ref="G10:H10"/>
    <mergeCell ref="I10:J10"/>
    <mergeCell ref="G11:H11"/>
    <mergeCell ref="I11:J11"/>
    <mergeCell ref="G13:H13"/>
    <mergeCell ref="I13:J13"/>
    <mergeCell ref="G12:H12"/>
    <mergeCell ref="I12:J12"/>
    <mergeCell ref="G14:H14"/>
    <mergeCell ref="I14:J14"/>
    <mergeCell ref="G15:H15"/>
    <mergeCell ref="I15:J15"/>
    <mergeCell ref="G16:H16"/>
    <mergeCell ref="I16:J16"/>
    <mergeCell ref="M18:M20"/>
    <mergeCell ref="K17:N17"/>
    <mergeCell ref="D39:F39"/>
    <mergeCell ref="H39:J39"/>
    <mergeCell ref="N18:N20"/>
    <mergeCell ref="K18:K20"/>
    <mergeCell ref="L18:L20"/>
    <mergeCell ref="D18:D20"/>
    <mergeCell ref="E18:E20"/>
    <mergeCell ref="A28:B28"/>
    <mergeCell ref="C34:J35"/>
    <mergeCell ref="H18:H20"/>
    <mergeCell ref="I18:I20"/>
    <mergeCell ref="J18:J20"/>
    <mergeCell ref="F18:F20"/>
    <mergeCell ref="G18:G20"/>
    <mergeCell ref="A18:A20"/>
    <mergeCell ref="B18:B20"/>
    <mergeCell ref="C18:C20"/>
  </mergeCells>
  <printOptions horizontalCentered="1" verticalCentered="1"/>
  <pageMargins left="0.39370078740157483" right="0.39370078740157483" top="0.39370078740157483" bottom="0.39370078740157483" header="0.39370078740157483" footer="0.39370078740157483"/>
  <pageSetup paperSize="9" scale="55" orientation="landscape" horizontalDpi="150" verticalDpi="150" r:id="rId1"/>
  <headerFooter alignWithMargins="0">
    <oddHeader>Página &amp;P de &amp;N</oddHeader>
    <oddFooter>&amp;C&amp;F</oddFooter>
  </headerFooter>
  <rowBreaks count="1" manualBreakCount="1">
    <brk id="40" max="9" man="1"/>
  </rowBreaks>
  <colBreaks count="1" manualBreakCount="1">
    <brk id="10" max="51" man="1"/>
  </colBreaks>
  <drawing r:id="rId2"/>
</worksheet>
</file>

<file path=xl/worksheets/sheet10.xml><?xml version="1.0" encoding="utf-8"?>
<worksheet xmlns="http://schemas.openxmlformats.org/spreadsheetml/2006/main" xmlns:r="http://schemas.openxmlformats.org/officeDocument/2006/relationships">
  <sheetPr codeName="Plan10">
    <tabColor indexed="50"/>
  </sheetPr>
  <dimension ref="A1:DI40"/>
  <sheetViews>
    <sheetView view="pageBreakPreview" zoomScale="60" zoomScaleNormal="75" workbookViewId="0">
      <selection activeCell="Q13" sqref="Q13"/>
    </sheetView>
  </sheetViews>
  <sheetFormatPr defaultRowHeight="15"/>
  <cols>
    <col min="1" max="1" width="10.42578125" style="105" customWidth="1"/>
    <col min="2" max="2" width="62.42578125" style="105" customWidth="1"/>
    <col min="3" max="3" width="19.85546875" style="105" customWidth="1"/>
    <col min="4" max="4" width="11.42578125" style="105" customWidth="1"/>
    <col min="5" max="5" width="21.85546875" style="105" customWidth="1"/>
    <col min="6" max="6" width="11.42578125" style="105" customWidth="1"/>
    <col min="7" max="7" width="21.28515625" style="105" customWidth="1"/>
    <col min="8" max="8" width="11.42578125" style="105" customWidth="1"/>
    <col min="9" max="9" width="21.28515625" style="105" customWidth="1"/>
    <col min="10" max="10" width="11.42578125" style="105" customWidth="1"/>
    <col min="11" max="11" width="19" style="105" customWidth="1"/>
    <col min="12" max="12" width="11.42578125" style="105" customWidth="1"/>
    <col min="13" max="13" width="19" style="105" customWidth="1"/>
    <col min="14" max="14" width="11.42578125" style="105" customWidth="1"/>
    <col min="15" max="16384" width="9.140625" style="105"/>
  </cols>
  <sheetData>
    <row r="1" spans="1:10" ht="15.75">
      <c r="A1" s="121"/>
      <c r="B1" s="122" t="s">
        <v>64</v>
      </c>
      <c r="C1" s="123"/>
      <c r="D1" s="123"/>
      <c r="E1" s="123"/>
      <c r="F1" s="123"/>
      <c r="G1" s="124"/>
      <c r="H1" s="124"/>
      <c r="I1" s="124"/>
      <c r="J1" s="125"/>
    </row>
    <row r="2" spans="1:10" ht="15.75">
      <c r="A2" s="126"/>
      <c r="B2" s="127" t="s">
        <v>52</v>
      </c>
      <c r="C2" s="109"/>
      <c r="D2" s="109"/>
      <c r="E2" s="109"/>
      <c r="F2" s="109"/>
      <c r="G2" s="108"/>
      <c r="H2" s="108"/>
      <c r="I2" s="108"/>
      <c r="J2" s="128"/>
    </row>
    <row r="3" spans="1:10" ht="15.75">
      <c r="A3" s="126"/>
      <c r="B3" s="127" t="s">
        <v>169</v>
      </c>
      <c r="C3" s="109"/>
      <c r="D3" s="109"/>
      <c r="E3" s="109"/>
      <c r="F3" s="109"/>
      <c r="G3" s="108"/>
      <c r="H3" s="108"/>
      <c r="I3" s="108"/>
      <c r="J3" s="128"/>
    </row>
    <row r="4" spans="1:10" ht="15.75">
      <c r="A4" s="126"/>
      <c r="B4" s="127" t="s">
        <v>310</v>
      </c>
      <c r="C4" s="109"/>
      <c r="D4" s="109"/>
      <c r="E4" s="109"/>
      <c r="F4" s="109"/>
      <c r="G4" s="108"/>
      <c r="H4" s="108"/>
      <c r="I4" s="108"/>
      <c r="J4" s="128"/>
    </row>
    <row r="5" spans="1:10" ht="15.75">
      <c r="A5" s="126"/>
      <c r="B5" s="127" t="s">
        <v>2</v>
      </c>
      <c r="C5" s="109"/>
      <c r="D5" s="109"/>
      <c r="E5" s="109"/>
      <c r="F5" s="109"/>
      <c r="G5" s="108"/>
      <c r="H5" s="108"/>
      <c r="I5" s="108"/>
      <c r="J5" s="128"/>
    </row>
    <row r="6" spans="1:10" ht="26.25">
      <c r="A6" s="572" t="s">
        <v>261</v>
      </c>
      <c r="B6" s="573"/>
      <c r="C6" s="573"/>
      <c r="D6" s="573"/>
      <c r="E6" s="573"/>
      <c r="F6" s="573"/>
      <c r="G6" s="573"/>
      <c r="H6" s="573"/>
      <c r="I6" s="573"/>
      <c r="J6" s="574"/>
    </row>
    <row r="7" spans="1:10" s="106" customFormat="1" ht="16.5">
      <c r="A7" s="129"/>
      <c r="B7" s="107"/>
      <c r="C7" s="107"/>
      <c r="D7" s="107"/>
      <c r="E7" s="107"/>
      <c r="F7" s="107"/>
      <c r="G7" s="561" t="str">
        <f>'1ª Med_Contr'!G7:H7</f>
        <v>Termo de Contrato:</v>
      </c>
      <c r="H7" s="561"/>
      <c r="I7" s="575" t="str">
        <f>'1ª Med_Contr'!I7:J7</f>
        <v>37/2012</v>
      </c>
      <c r="J7" s="576"/>
    </row>
    <row r="8" spans="1:10" ht="16.5">
      <c r="A8" s="175" t="str">
        <f>CONSOLIDA!A6</f>
        <v>ESTABELECIMENTO: EE MARIO CORREA DA COSTA - QUADRA POLIESPORTIVA COBERTA</v>
      </c>
      <c r="B8" s="131"/>
      <c r="C8" s="108"/>
      <c r="D8" s="108"/>
      <c r="E8" s="108"/>
      <c r="F8" s="108"/>
      <c r="G8" s="577" t="s">
        <v>67</v>
      </c>
      <c r="H8" s="577"/>
      <c r="I8" s="578" t="s">
        <v>301</v>
      </c>
      <c r="J8" s="579"/>
    </row>
    <row r="9" spans="1:10" ht="16.5">
      <c r="A9" s="175" t="str">
        <f>CONSOLIDA!A7</f>
        <v>MUNICÍPIO: PARANAITA-MT</v>
      </c>
      <c r="B9" s="131"/>
      <c r="C9" s="108"/>
      <c r="D9" s="108"/>
      <c r="E9" s="108"/>
      <c r="F9" s="108"/>
      <c r="G9" s="561" t="s">
        <v>48</v>
      </c>
      <c r="H9" s="561"/>
      <c r="I9" s="569">
        <f>'7ª Med_Contr'!I9:J9+30</f>
        <v>41675</v>
      </c>
      <c r="J9" s="563"/>
    </row>
    <row r="10" spans="1:10" ht="16.5">
      <c r="A10" s="175" t="str">
        <f>CONSOLIDA!A8</f>
        <v xml:space="preserve">ENDEREÇO: VIA 2, CENTRO </v>
      </c>
      <c r="B10" s="109"/>
      <c r="C10" s="164"/>
      <c r="D10" s="164"/>
      <c r="E10" s="66"/>
      <c r="F10" s="66"/>
      <c r="G10" s="561" t="s">
        <v>103</v>
      </c>
      <c r="H10" s="561"/>
      <c r="I10" s="569">
        <f>'1ª Med_Contr'!I10:J10</f>
        <v>41435</v>
      </c>
      <c r="J10" s="563"/>
    </row>
    <row r="11" spans="1:10" ht="16.5">
      <c r="A11" s="130"/>
      <c r="B11" s="109"/>
      <c r="C11" s="66"/>
      <c r="D11" s="66"/>
      <c r="E11" s="66"/>
      <c r="F11" s="66"/>
      <c r="G11" s="561" t="s">
        <v>104</v>
      </c>
      <c r="H11" s="561"/>
      <c r="I11" s="569" t="e">
        <f>I10+#REF!</f>
        <v>#REF!</v>
      </c>
      <c r="J11" s="563"/>
    </row>
    <row r="12" spans="1:10" ht="16.5">
      <c r="A12" s="130"/>
      <c r="B12" s="109"/>
      <c r="C12" s="66"/>
      <c r="D12" s="66"/>
      <c r="E12" s="66"/>
      <c r="F12" s="66"/>
      <c r="G12" s="561" t="s">
        <v>355</v>
      </c>
      <c r="H12" s="561"/>
      <c r="I12" s="569" t="e">
        <f>'1ª Med_Contr'!I12:J12</f>
        <v>#REF!</v>
      </c>
      <c r="J12" s="563"/>
    </row>
    <row r="13" spans="1:10" s="193" customFormat="1" ht="16.5">
      <c r="A13" s="130"/>
      <c r="B13" s="109"/>
      <c r="C13" s="66"/>
      <c r="D13" s="66"/>
      <c r="E13" s="66"/>
      <c r="F13" s="66"/>
      <c r="G13" s="566" t="s">
        <v>172</v>
      </c>
      <c r="H13" s="566"/>
      <c r="I13" s="567">
        <f>'1ª Med_Contr'!I13:J13</f>
        <v>4457665.79</v>
      </c>
      <c r="J13" s="568"/>
    </row>
    <row r="14" spans="1:10" ht="16.5">
      <c r="A14" s="130"/>
      <c r="B14" s="109"/>
      <c r="C14" s="66"/>
      <c r="D14" s="66"/>
      <c r="E14" s="66"/>
      <c r="F14" s="66"/>
      <c r="G14" s="561" t="s">
        <v>113</v>
      </c>
      <c r="H14" s="561"/>
      <c r="I14" s="570">
        <f>CONSOLIDA!C16</f>
        <v>379826.28000000009</v>
      </c>
      <c r="J14" s="571"/>
    </row>
    <row r="15" spans="1:10" ht="16.5">
      <c r="A15" s="130"/>
      <c r="B15" s="109"/>
      <c r="C15" s="66"/>
      <c r="D15" s="66"/>
      <c r="E15" s="66"/>
      <c r="F15" s="66"/>
      <c r="G15" s="561" t="s">
        <v>182</v>
      </c>
      <c r="H15" s="561"/>
      <c r="I15" s="562">
        <f>CONSOLIDA!E16</f>
        <v>0</v>
      </c>
      <c r="J15" s="563"/>
    </row>
    <row r="16" spans="1:10" ht="16.5">
      <c r="A16" s="130"/>
      <c r="B16" s="109"/>
      <c r="C16" s="66"/>
      <c r="D16" s="66"/>
      <c r="E16" s="66"/>
      <c r="F16" s="66"/>
      <c r="G16" s="561" t="s">
        <v>181</v>
      </c>
      <c r="H16" s="561"/>
      <c r="I16" s="562">
        <f>CONSOLIDA!G16</f>
        <v>0</v>
      </c>
      <c r="J16" s="563"/>
    </row>
    <row r="17" spans="1:113" ht="17.25" thickBot="1">
      <c r="A17" s="130"/>
      <c r="B17" s="109"/>
      <c r="C17" s="66"/>
      <c r="D17" s="66"/>
      <c r="E17" s="66"/>
      <c r="F17" s="66"/>
      <c r="G17" s="66"/>
      <c r="H17" s="143"/>
      <c r="I17" s="143"/>
      <c r="J17" s="128"/>
      <c r="K17" s="564" t="s">
        <v>186</v>
      </c>
      <c r="L17" s="565"/>
      <c r="M17" s="565"/>
      <c r="N17" s="565"/>
    </row>
    <row r="18" spans="1:113" ht="15" customHeight="1">
      <c r="A18" s="551" t="s">
        <v>5</v>
      </c>
      <c r="B18" s="553" t="s">
        <v>43</v>
      </c>
      <c r="C18" s="556" t="s">
        <v>183</v>
      </c>
      <c r="D18" s="548" t="s">
        <v>36</v>
      </c>
      <c r="E18" s="548" t="s">
        <v>114</v>
      </c>
      <c r="F18" s="548" t="s">
        <v>36</v>
      </c>
      <c r="G18" s="548" t="s">
        <v>257</v>
      </c>
      <c r="H18" s="548" t="s">
        <v>36</v>
      </c>
      <c r="I18" s="548" t="s">
        <v>258</v>
      </c>
      <c r="J18" s="548" t="s">
        <v>36</v>
      </c>
      <c r="K18" s="548" t="s">
        <v>184</v>
      </c>
      <c r="L18" s="548" t="s">
        <v>36</v>
      </c>
      <c r="M18" s="548" t="s">
        <v>185</v>
      </c>
      <c r="N18" s="548" t="s">
        <v>36</v>
      </c>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row>
    <row r="19" spans="1:113" ht="18" customHeight="1">
      <c r="A19" s="552"/>
      <c r="B19" s="554"/>
      <c r="C19" s="557"/>
      <c r="D19" s="549"/>
      <c r="E19" s="549"/>
      <c r="F19" s="549"/>
      <c r="G19" s="549"/>
      <c r="H19" s="549"/>
      <c r="I19" s="549"/>
      <c r="J19" s="549"/>
      <c r="K19" s="549"/>
      <c r="L19" s="549"/>
      <c r="M19" s="549"/>
      <c r="N19" s="549"/>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row>
    <row r="20" spans="1:113" ht="21" customHeight="1" thickBot="1">
      <c r="A20" s="552"/>
      <c r="B20" s="555"/>
      <c r="C20" s="557"/>
      <c r="D20" s="549"/>
      <c r="E20" s="550"/>
      <c r="F20" s="549"/>
      <c r="G20" s="550"/>
      <c r="H20" s="549"/>
      <c r="I20" s="550"/>
      <c r="J20" s="549"/>
      <c r="K20" s="550"/>
      <c r="L20" s="550"/>
      <c r="M20" s="550"/>
      <c r="N20" s="550"/>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row>
    <row r="21" spans="1:113" s="111" customFormat="1" ht="18">
      <c r="A21" s="115"/>
      <c r="B21" s="118"/>
      <c r="C21" s="91"/>
      <c r="D21" s="90"/>
      <c r="E21" s="92"/>
      <c r="F21" s="90"/>
      <c r="G21" s="92"/>
      <c r="H21" s="90"/>
      <c r="I21" s="92"/>
      <c r="J21" s="90"/>
      <c r="K21" s="205"/>
      <c r="L21" s="206"/>
      <c r="M21" s="268"/>
      <c r="N21" s="206"/>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row>
    <row r="22" spans="1:113" s="111" customFormat="1" ht="18">
      <c r="A22" s="116" t="e">
        <f>CONSOLIDA!#REF!</f>
        <v>#REF!</v>
      </c>
      <c r="B22" s="119" t="e">
        <f>CONSOLIDA!#REF!</f>
        <v>#REF!</v>
      </c>
      <c r="C22" s="94" t="e">
        <f>#REF!+#REF!+#REF!</f>
        <v>#REF!</v>
      </c>
      <c r="D22" s="93" t="e">
        <f>C22/$C$28</f>
        <v>#REF!</v>
      </c>
      <c r="E22" s="95" t="e">
        <f>#REF!</f>
        <v>#REF!</v>
      </c>
      <c r="F22" s="93" t="e">
        <f>E22/$I$14</f>
        <v>#REF!</v>
      </c>
      <c r="G22" s="95" t="e">
        <f>'7ª Med_Contr'!G22+#REF!+#REF!</f>
        <v>#REF!</v>
      </c>
      <c r="H22" s="93" t="e">
        <f>G22/C$28</f>
        <v>#REF!</v>
      </c>
      <c r="I22" s="95" t="e">
        <f>C22-G22</f>
        <v>#REF!</v>
      </c>
      <c r="J22" s="93" t="e">
        <f>I22/C$28</f>
        <v>#REF!</v>
      </c>
      <c r="K22" s="207" t="e">
        <f>IF(#REF!&lt;&gt;0,#REF!-'1ª Med_Contr'!E22-'2ª Med_Contr'!E22-'3ª Med_Contr'!E22-'4ª Med_Contr'!E22-'5ª Med_Contr'!E22-'6ª Med_Contr'!E22-'7ª Med_Contr'!E22-'8ª Med_Contr'!E22-'9ª Med_Contr'!E22-'10ª Med_Contr'!E22-'11ª Med_Contr'!E22-'12ª Med_Contr'!E22,0)</f>
        <v>#REF!</v>
      </c>
      <c r="L22" s="208" t="e">
        <f>K22/#REF!</f>
        <v>#REF!</v>
      </c>
      <c r="M22" s="269" t="e">
        <f>IF(#REF!&lt;&gt;0,SUM(#REF!)-'1ª Med_Adit'!E22-'2ª Med_Adit'!E22-'3ª Med_Adit'!E22-'4ª Med_Adit'!E22-'5ª Med_Adit'!E22-'6ª Med_Adit'!E22-'7ª Med_Adit'!E22-'8ª Med_Adit'!E22-'9ª Med_Adit'!E22-'10ª Med_Adit'!E22-'11ª Med_Adit'!E22-'12ª Med_Adit'!E22,0)</f>
        <v>#REF!</v>
      </c>
      <c r="N22" s="208" t="e">
        <f>M22/SUM(#REF!)</f>
        <v>#REF!</v>
      </c>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row>
    <row r="23" spans="1:113" s="111" customFormat="1" ht="18">
      <c r="A23" s="116" t="e">
        <f>CONSOLIDA!#REF!</f>
        <v>#REF!</v>
      </c>
      <c r="B23" s="119" t="e">
        <f>CONSOLIDA!#REF!</f>
        <v>#REF!</v>
      </c>
      <c r="C23" s="96" t="e">
        <f>#REF!+#REF!+#REF!</f>
        <v>#REF!</v>
      </c>
      <c r="D23" s="93" t="e">
        <f>C23/$C$28</f>
        <v>#REF!</v>
      </c>
      <c r="E23" s="95" t="e">
        <f>#REF!</f>
        <v>#REF!</v>
      </c>
      <c r="F23" s="93" t="e">
        <f>E23/$I$14</f>
        <v>#REF!</v>
      </c>
      <c r="G23" s="95" t="e">
        <f>'7ª Med_Contr'!G23+#REF!+#REF!</f>
        <v>#REF!</v>
      </c>
      <c r="H23" s="93" t="e">
        <f>G23/C$28</f>
        <v>#REF!</v>
      </c>
      <c r="I23" s="95" t="e">
        <f>C23-G23</f>
        <v>#REF!</v>
      </c>
      <c r="J23" s="93" t="e">
        <f>I23/C$28</f>
        <v>#REF!</v>
      </c>
      <c r="K23" s="207" t="e">
        <f>IF(#REF!&lt;&gt;0,#REF!-'1ª Med_Contr'!E23-'2ª Med_Contr'!E23-'3ª Med_Contr'!E23-'4ª Med_Contr'!E23-'5ª Med_Contr'!E23-'6ª Med_Contr'!E23-'7ª Med_Contr'!E23-'8ª Med_Contr'!E23-'9ª Med_Contr'!E23-'10ª Med_Contr'!E23-'11ª Med_Contr'!E23-'12ª Med_Contr'!E23,0)</f>
        <v>#REF!</v>
      </c>
      <c r="L23" s="208" t="e">
        <f>K23/#REF!</f>
        <v>#REF!</v>
      </c>
      <c r="M23" s="269" t="e">
        <f>IF(#REF!&lt;&gt;0,SUM(#REF!)-'1ª Med_Adit'!E23-'2ª Med_Adit'!E23-'3ª Med_Adit'!E23-'4ª Med_Adit'!E23-'5ª Med_Adit'!E23-'6ª Med_Adit'!E23-'7ª Med_Adit'!E23-'8ª Med_Adit'!E23-'9ª Med_Adit'!E23-'10ª Med_Adit'!E23-'11ª Med_Adit'!E23-'12ª Med_Adit'!E23,0)</f>
        <v>#REF!</v>
      </c>
      <c r="N23" s="208" t="e">
        <f>M23/SUM(#REF!)</f>
        <v>#REF!</v>
      </c>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row>
    <row r="24" spans="1:113" s="111" customFormat="1" ht="33">
      <c r="A24" s="116" t="str">
        <f>CONSOLIDA!A14</f>
        <v>2.0</v>
      </c>
      <c r="B24" s="119" t="str">
        <f>CONSOLIDA!B14</f>
        <v xml:space="preserve">INSTALAÇÕES ELÉTRICAS: QUADRA POLIESPORTIVA </v>
      </c>
      <c r="C24" s="96">
        <f>Elétrica!M201+Elétrica!O201+Elétrica!N201</f>
        <v>0</v>
      </c>
      <c r="D24" s="93" t="e">
        <f>C24/$C$28</f>
        <v>#REF!</v>
      </c>
      <c r="E24" s="95">
        <f>Elétrica!BH201</f>
        <v>0</v>
      </c>
      <c r="F24" s="93">
        <f>E24/$I$14</f>
        <v>0</v>
      </c>
      <c r="G24" s="95">
        <f>'7ª Med_Contr'!G24+Elétrica!BH201+Elétrica!BK201</f>
        <v>0</v>
      </c>
      <c r="H24" s="93" t="e">
        <f>G24/C$28</f>
        <v>#REF!</v>
      </c>
      <c r="I24" s="95">
        <f>C24-G24</f>
        <v>0</v>
      </c>
      <c r="J24" s="93" t="e">
        <f>I24/C$28</f>
        <v>#REF!</v>
      </c>
      <c r="K24" s="207">
        <f>IF(Elétrica!CR201&lt;&gt;0,Elétrica!M201-'1ª Med_Contr'!E24-'2ª Med_Contr'!E24-'3ª Med_Contr'!E24-'4ª Med_Contr'!E24-'5ª Med_Contr'!E24-'6ª Med_Contr'!E24-'7ª Med_Contr'!E24-'8ª Med_Contr'!E24-'9ª Med_Contr'!E24-'10ª Med_Contr'!E24-'11ª Med_Contr'!E24-'12ª Med_Contr'!E24,0)</f>
        <v>0</v>
      </c>
      <c r="L24" s="208" t="e">
        <f>K24/Elétrica!M201</f>
        <v>#DIV/0!</v>
      </c>
      <c r="M24" s="269">
        <f>IF(Elétrica!CU201&lt;&gt;0,SUM(Elétrica!N201:O201)-'1ª Med_Adit'!E24-'2ª Med_Adit'!E24-'3ª Med_Adit'!E24-'4ª Med_Adit'!E24-'5ª Med_Adit'!E24-'6ª Med_Adit'!E24-'7ª Med_Adit'!E24-'8ª Med_Adit'!E24-'9ª Med_Adit'!E24-'10ª Med_Adit'!E24-'11ª Med_Adit'!E24-'12ª Med_Adit'!E24,0)</f>
        <v>0</v>
      </c>
      <c r="N24" s="208" t="e">
        <f>M24/SUM(Elétrica!N201:O201)</f>
        <v>#DIV/0!</v>
      </c>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row>
    <row r="25" spans="1:113" s="111" customFormat="1" ht="18">
      <c r="A25" s="116" t="e">
        <f>CONSOLIDA!#REF!</f>
        <v>#REF!</v>
      </c>
      <c r="B25" s="119" t="e">
        <f>CONSOLIDA!#REF!</f>
        <v>#REF!</v>
      </c>
      <c r="C25" s="96" t="e">
        <f>#REF!+#REF!+#REF!</f>
        <v>#REF!</v>
      </c>
      <c r="D25" s="93" t="e">
        <f>C25/$C$28</f>
        <v>#REF!</v>
      </c>
      <c r="E25" s="97" t="e">
        <f>#REF!</f>
        <v>#REF!</v>
      </c>
      <c r="F25" s="93" t="e">
        <f>E25/$I$14</f>
        <v>#REF!</v>
      </c>
      <c r="G25" s="95" t="e">
        <f>'7ª Med_Contr'!G25+#REF!+#REF!</f>
        <v>#REF!</v>
      </c>
      <c r="H25" s="93" t="e">
        <f>G25/C$28</f>
        <v>#REF!</v>
      </c>
      <c r="I25" s="95" t="e">
        <f>C25-G25</f>
        <v>#REF!</v>
      </c>
      <c r="J25" s="93" t="e">
        <f>I25/C$28</f>
        <v>#REF!</v>
      </c>
      <c r="K25" s="207" t="e">
        <f>IF(#REF!&lt;&gt;0,#REF!-'1ª Med_Contr'!E25-'2ª Med_Contr'!E25-'3ª Med_Contr'!E25-'4ª Med_Contr'!E25-'5ª Med_Contr'!E25-'6ª Med_Contr'!E25-'7ª Med_Contr'!E25-'8ª Med_Contr'!E25-'9ª Med_Contr'!E25-'10ª Med_Contr'!E25-'11ª Med_Contr'!E25-'12ª Med_Contr'!E25,0)</f>
        <v>#REF!</v>
      </c>
      <c r="L25" s="208" t="e">
        <f>K25/#REF!</f>
        <v>#REF!</v>
      </c>
      <c r="M25" s="269" t="e">
        <f>IF(#REF!&lt;&gt;0,SUM(#REF!)-'1ª Med_Adit'!E25-'2ª Med_Adit'!E25-'3ª Med_Adit'!E25-'4ª Med_Adit'!E25-'5ª Med_Adit'!E25-'6ª Med_Adit'!E25-'7ª Med_Adit'!E25-'8ª Med_Adit'!E25-'9ª Med_Adit'!E25-'10ª Med_Adit'!E25-'11ª Med_Adit'!E25-'12ª Med_Adit'!E25,0)</f>
        <v>#REF!</v>
      </c>
      <c r="N25" s="208" t="e">
        <f>M25/SUM(#REF!)</f>
        <v>#REF!</v>
      </c>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row>
    <row r="26" spans="1:113" s="111" customFormat="1" ht="66">
      <c r="A26" s="116" t="str">
        <f>CONSOLIDA!A13</f>
        <v>1.0</v>
      </c>
      <c r="B26" s="119" t="str">
        <f>CONSOLIDA!B13</f>
        <v>CONSTRUÇÃO DE QUADRA POLI-ESPORTIVA COBERTA COM ARQUIBANCADA DE 2 DEGRAUS NAS DUAS LATERAIS  - DIMENSÃO DA QUADRA 24X32M</v>
      </c>
      <c r="C26" s="96">
        <f>Quadra!L47+Quadra!M47+Quadra!N47</f>
        <v>360676.5400000001</v>
      </c>
      <c r="D26" s="93" t="e">
        <f>C26/$C$28</f>
        <v>#REF!</v>
      </c>
      <c r="E26" s="97">
        <f>Quadra!BG47</f>
        <v>0</v>
      </c>
      <c r="F26" s="93">
        <f>E26/$I$14</f>
        <v>0</v>
      </c>
      <c r="G26" s="95">
        <f>'7ª Med_Contr'!G26+Quadra!BG47+Quadra!BJ47</f>
        <v>2189.5</v>
      </c>
      <c r="H26" s="93" t="e">
        <f>G26/C$28</f>
        <v>#REF!</v>
      </c>
      <c r="I26" s="95">
        <f>C26-G26</f>
        <v>358487.0400000001</v>
      </c>
      <c r="J26" s="93" t="e">
        <f>I26/C$28</f>
        <v>#REF!</v>
      </c>
      <c r="K26" s="207">
        <f>IF(Quadra!CQ47&lt;&gt;0,Quadra!L47-'1ª Med_Contr'!E26-'2ª Med_Contr'!E26-'3ª Med_Contr'!E26-'4ª Med_Contr'!E26-'5ª Med_Contr'!E26-'6ª Med_Contr'!E26-'7ª Med_Contr'!E26-'8ª Med_Contr'!E26-'9ª Med_Contr'!E26-'10ª Med_Contr'!E26-'11ª Med_Contr'!E26-'12ª Med_Contr'!E26,0)</f>
        <v>358487.0400000001</v>
      </c>
      <c r="L26" s="208">
        <f>K26/Quadra!L47</f>
        <v>0.99392946377937419</v>
      </c>
      <c r="M26" s="269">
        <f>IF(Quadra!CT47&lt;&gt;0,SUM(Quadra!M47:N47)-'1ª Med_Adit'!E26-'2ª Med_Adit'!E26-'3ª Med_Adit'!E26-'4ª Med_Adit'!E26-'5ª Med_Adit'!E26-'6ª Med_Adit'!E26-'7ª Med_Adit'!E26-'8ª Med_Adit'!E26-'9ª Med_Adit'!E26-'10ª Med_Adit'!E26-'11ª Med_Adit'!E26-'12ª Med_Adit'!E26,0)</f>
        <v>0</v>
      </c>
      <c r="N26" s="208" t="e">
        <f>M26/SUM(Quadra!M47:N47)</f>
        <v>#DIV/0!</v>
      </c>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row>
    <row r="27" spans="1:113" ht="18.75" thickBot="1">
      <c r="A27" s="117"/>
      <c r="B27" s="120"/>
      <c r="C27" s="112"/>
      <c r="D27" s="112"/>
      <c r="E27" s="112"/>
      <c r="F27" s="112"/>
      <c r="G27" s="112"/>
      <c r="H27" s="112"/>
      <c r="I27" s="112"/>
      <c r="J27" s="112"/>
      <c r="K27" s="271"/>
      <c r="L27" s="272"/>
      <c r="M27" s="270"/>
      <c r="N27" s="209"/>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row>
    <row r="28" spans="1:113" ht="18.75" thickBot="1">
      <c r="A28" s="544" t="s">
        <v>71</v>
      </c>
      <c r="B28" s="545"/>
      <c r="C28" s="99" t="e">
        <f t="shared" ref="C28:J28" si="0">SUM(C22:C27)</f>
        <v>#REF!</v>
      </c>
      <c r="D28" s="98" t="e">
        <f t="shared" si="0"/>
        <v>#REF!</v>
      </c>
      <c r="E28" s="99" t="e">
        <f t="shared" si="0"/>
        <v>#REF!</v>
      </c>
      <c r="F28" s="98" t="e">
        <f t="shared" si="0"/>
        <v>#REF!</v>
      </c>
      <c r="G28" s="99" t="e">
        <f t="shared" si="0"/>
        <v>#REF!</v>
      </c>
      <c r="H28" s="98" t="e">
        <f t="shared" si="0"/>
        <v>#REF!</v>
      </c>
      <c r="I28" s="99" t="e">
        <f t="shared" si="0"/>
        <v>#REF!</v>
      </c>
      <c r="J28" s="98" t="e">
        <f t="shared" si="0"/>
        <v>#REF!</v>
      </c>
      <c r="K28" s="99" t="e">
        <f>SUM(K22:K27)</f>
        <v>#REF!</v>
      </c>
      <c r="L28" s="98" t="e">
        <f>K28/CONSOLIDA!C16</f>
        <v>#REF!</v>
      </c>
      <c r="M28" s="99" t="e">
        <f>SUM(M22:M27)</f>
        <v>#REF!</v>
      </c>
      <c r="N28" s="98" t="e">
        <f>M28/(CONSOLIDA!E16+CONSOLIDA!G16)</f>
        <v>#REF!</v>
      </c>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row>
    <row r="29" spans="1:113" ht="15.75">
      <c r="A29" s="132"/>
      <c r="B29" s="100"/>
      <c r="C29" s="101"/>
      <c r="D29" s="101"/>
      <c r="E29" s="101"/>
      <c r="F29" s="101"/>
      <c r="G29" s="108"/>
      <c r="H29" s="108"/>
      <c r="I29" s="108"/>
      <c r="J29" s="12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row>
    <row r="30" spans="1:113" ht="15.75">
      <c r="A30" s="133"/>
      <c r="B30" s="142" t="s">
        <v>173</v>
      </c>
      <c r="C30" s="168" t="e">
        <f>E28</f>
        <v>#REF!</v>
      </c>
      <c r="D30" s="193"/>
      <c r="E30" s="101"/>
      <c r="F30" s="101"/>
      <c r="G30" s="109"/>
      <c r="H30" s="109"/>
      <c r="I30" s="109"/>
      <c r="J30" s="194"/>
    </row>
    <row r="31" spans="1:113" ht="16.5" thickBot="1">
      <c r="A31" s="133"/>
      <c r="B31" s="142"/>
      <c r="C31" s="168"/>
      <c r="D31" s="193"/>
      <c r="E31" s="101"/>
      <c r="F31" s="101"/>
      <c r="G31" s="109"/>
      <c r="H31" s="109"/>
      <c r="I31" s="109"/>
      <c r="J31" s="194"/>
    </row>
    <row r="32" spans="1:113" ht="18.75" thickBot="1">
      <c r="A32" s="133"/>
      <c r="B32" s="166" t="s">
        <v>175</v>
      </c>
      <c r="C32" s="170" t="e">
        <f>C30</f>
        <v>#REF!</v>
      </c>
      <c r="D32" s="167" t="e">
        <f>C32/C28</f>
        <v>#REF!</v>
      </c>
      <c r="E32" s="101"/>
      <c r="F32" s="101"/>
      <c r="G32" s="109"/>
      <c r="H32" s="109"/>
      <c r="I32" s="109"/>
      <c r="J32" s="194"/>
    </row>
    <row r="33" spans="1:10" ht="15.75">
      <c r="A33" s="133"/>
      <c r="B33" s="142"/>
      <c r="C33" s="141"/>
      <c r="D33" s="101"/>
      <c r="E33" s="101"/>
      <c r="F33" s="101"/>
      <c r="G33" s="109"/>
      <c r="H33" s="109"/>
      <c r="I33" s="109"/>
      <c r="J33" s="194"/>
    </row>
    <row r="34" spans="1:10" ht="18">
      <c r="A34" s="132"/>
      <c r="B34" s="171" t="s">
        <v>176</v>
      </c>
      <c r="C34" s="546" t="e">
        <f ca="1">UPPER([3]!VExtenso(C30))</f>
        <v>#NAME?</v>
      </c>
      <c r="D34" s="546"/>
      <c r="E34" s="546"/>
      <c r="F34" s="546"/>
      <c r="G34" s="546"/>
      <c r="H34" s="546"/>
      <c r="I34" s="546"/>
      <c r="J34" s="547"/>
    </row>
    <row r="35" spans="1:10" ht="18">
      <c r="A35" s="132"/>
      <c r="B35" s="172"/>
      <c r="C35" s="546"/>
      <c r="D35" s="546"/>
      <c r="E35" s="546"/>
      <c r="F35" s="546"/>
      <c r="G35" s="546"/>
      <c r="H35" s="546"/>
      <c r="I35" s="546"/>
      <c r="J35" s="547"/>
    </row>
    <row r="36" spans="1:10" ht="15.75">
      <c r="A36" s="132"/>
      <c r="B36" s="100"/>
      <c r="C36" s="101"/>
      <c r="D36" s="101"/>
      <c r="E36" s="101"/>
      <c r="F36" s="101"/>
      <c r="G36" s="108"/>
      <c r="H36" s="108"/>
      <c r="I36" s="108"/>
      <c r="J36" s="128"/>
    </row>
    <row r="37" spans="1:10" ht="15.75">
      <c r="A37" s="132"/>
      <c r="B37" s="100"/>
      <c r="C37" s="101"/>
      <c r="D37" s="101"/>
      <c r="E37" s="101"/>
      <c r="F37" s="101"/>
      <c r="G37" s="108"/>
      <c r="H37" s="108"/>
      <c r="I37" s="108"/>
      <c r="J37" s="128"/>
    </row>
    <row r="38" spans="1:10" ht="15.75">
      <c r="A38" s="134"/>
      <c r="B38" s="103"/>
      <c r="C38" s="108"/>
      <c r="D38" s="173"/>
      <c r="E38" s="173"/>
      <c r="F38" s="108"/>
      <c r="G38" s="104"/>
      <c r="H38" s="104"/>
      <c r="I38" s="104"/>
      <c r="J38" s="128"/>
    </row>
    <row r="39" spans="1:10" ht="15.75" customHeight="1">
      <c r="A39" s="134"/>
      <c r="B39" s="174" t="s">
        <v>65</v>
      </c>
      <c r="C39" s="108"/>
      <c r="D39" s="581" t="s">
        <v>123</v>
      </c>
      <c r="E39" s="581"/>
      <c r="F39" s="108"/>
      <c r="G39" s="580" t="s">
        <v>122</v>
      </c>
      <c r="H39" s="580"/>
      <c r="I39" s="580"/>
      <c r="J39" s="128"/>
    </row>
    <row r="40" spans="1:10" ht="16.5" thickBot="1">
      <c r="A40" s="135"/>
      <c r="B40" s="136"/>
      <c r="C40" s="137"/>
      <c r="D40" s="137"/>
      <c r="E40" s="137"/>
      <c r="F40" s="137"/>
      <c r="G40" s="138"/>
      <c r="H40" s="138"/>
      <c r="I40" s="138"/>
      <c r="J40" s="139"/>
    </row>
  </sheetData>
  <mergeCells count="40">
    <mergeCell ref="I10:J10"/>
    <mergeCell ref="G14:H14"/>
    <mergeCell ref="I14:J14"/>
    <mergeCell ref="K17:N17"/>
    <mergeCell ref="K18:K20"/>
    <mergeCell ref="L18:L20"/>
    <mergeCell ref="M18:M20"/>
    <mergeCell ref="N18:N20"/>
    <mergeCell ref="G16:H16"/>
    <mergeCell ref="G10:H10"/>
    <mergeCell ref="G11:H11"/>
    <mergeCell ref="I11:J11"/>
    <mergeCell ref="I16:J16"/>
    <mergeCell ref="G13:H13"/>
    <mergeCell ref="I13:J13"/>
    <mergeCell ref="G15:H15"/>
    <mergeCell ref="A6:J6"/>
    <mergeCell ref="G7:H7"/>
    <mergeCell ref="G8:H8"/>
    <mergeCell ref="G9:H9"/>
    <mergeCell ref="I7:J7"/>
    <mergeCell ref="I8:J8"/>
    <mergeCell ref="I9:J9"/>
    <mergeCell ref="I15:J15"/>
    <mergeCell ref="G12:H12"/>
    <mergeCell ref="I12:J12"/>
    <mergeCell ref="A28:B28"/>
    <mergeCell ref="A18:A20"/>
    <mergeCell ref="D18:D20"/>
    <mergeCell ref="B18:B20"/>
    <mergeCell ref="C18:C20"/>
    <mergeCell ref="E18:E20"/>
    <mergeCell ref="G39:I39"/>
    <mergeCell ref="I18:I20"/>
    <mergeCell ref="J18:J20"/>
    <mergeCell ref="F18:F20"/>
    <mergeCell ref="D39:E39"/>
    <mergeCell ref="C34:J35"/>
    <mergeCell ref="G18:G20"/>
    <mergeCell ref="H18:H20"/>
  </mergeCells>
  <phoneticPr fontId="0" type="noConversion"/>
  <printOptions horizontalCentered="1" verticalCentered="1"/>
  <pageMargins left="0.39370078740157483" right="0.39370078740157483" top="0.39370078740157483" bottom="0.39370078740157483" header="0.39370078740157483" footer="0.39370078740157483"/>
  <pageSetup paperSize="9" scale="55" orientation="landscape" horizontalDpi="150" verticalDpi="150" r:id="rId1"/>
  <headerFooter alignWithMargins="0">
    <oddHeader>Página &amp;P de &amp;N</oddHeader>
    <oddFooter>&amp;C&amp;F</oddFooter>
  </headerFooter>
  <drawing r:id="rId2"/>
</worksheet>
</file>

<file path=xl/worksheets/sheet11.xml><?xml version="1.0" encoding="utf-8"?>
<worksheet xmlns="http://schemas.openxmlformats.org/spreadsheetml/2006/main" xmlns:r="http://schemas.openxmlformats.org/officeDocument/2006/relationships">
  <sheetPr codeName="Plan13">
    <tabColor rgb="FFFFC000"/>
  </sheetPr>
  <dimension ref="A1:DI40"/>
  <sheetViews>
    <sheetView view="pageBreakPreview" zoomScale="60" zoomScaleNormal="75" workbookViewId="0">
      <selection activeCell="P13" sqref="P13"/>
    </sheetView>
  </sheetViews>
  <sheetFormatPr defaultRowHeight="15"/>
  <cols>
    <col min="1" max="1" width="10.42578125" style="105" customWidth="1"/>
    <col min="2" max="2" width="62.42578125" style="105" customWidth="1"/>
    <col min="3" max="3" width="19.85546875" style="105" customWidth="1"/>
    <col min="4" max="4" width="11.42578125" style="105" customWidth="1"/>
    <col min="5" max="5" width="21.85546875" style="105" customWidth="1"/>
    <col min="6" max="6" width="11.42578125" style="105" customWidth="1"/>
    <col min="7" max="7" width="21.28515625" style="105" customWidth="1"/>
    <col min="8" max="8" width="11.42578125" style="105" customWidth="1"/>
    <col min="9" max="9" width="21.28515625" style="105" customWidth="1"/>
    <col min="10" max="10" width="11.42578125" style="105" customWidth="1"/>
    <col min="11" max="11" width="19" style="105" customWidth="1"/>
    <col min="12" max="12" width="11.42578125" style="105" customWidth="1"/>
    <col min="13" max="13" width="19" style="105" customWidth="1"/>
    <col min="14" max="14" width="11.42578125" style="105" customWidth="1"/>
    <col min="15" max="16384" width="9.140625" style="105"/>
  </cols>
  <sheetData>
    <row r="1" spans="1:10" ht="15.75">
      <c r="A1" s="121"/>
      <c r="B1" s="122" t="s">
        <v>64</v>
      </c>
      <c r="C1" s="123"/>
      <c r="D1" s="123"/>
      <c r="E1" s="123"/>
      <c r="F1" s="123"/>
      <c r="G1" s="124"/>
      <c r="H1" s="124"/>
      <c r="I1" s="124"/>
      <c r="J1" s="125"/>
    </row>
    <row r="2" spans="1:10" ht="15.75">
      <c r="A2" s="126"/>
      <c r="B2" s="127" t="s">
        <v>52</v>
      </c>
      <c r="C2" s="109"/>
      <c r="D2" s="109"/>
      <c r="E2" s="109"/>
      <c r="F2" s="109"/>
      <c r="G2" s="108"/>
      <c r="H2" s="108"/>
      <c r="I2" s="108"/>
      <c r="J2" s="128"/>
    </row>
    <row r="3" spans="1:10" ht="15.75">
      <c r="A3" s="126"/>
      <c r="B3" s="127" t="s">
        <v>169</v>
      </c>
      <c r="C3" s="109"/>
      <c r="D3" s="109"/>
      <c r="E3" s="109"/>
      <c r="F3" s="109"/>
      <c r="G3" s="108"/>
      <c r="H3" s="108"/>
      <c r="I3" s="108"/>
      <c r="J3" s="128"/>
    </row>
    <row r="4" spans="1:10" ht="15.75">
      <c r="A4" s="126"/>
      <c r="B4" s="127" t="s">
        <v>310</v>
      </c>
      <c r="C4" s="109"/>
      <c r="D4" s="109"/>
      <c r="E4" s="109"/>
      <c r="F4" s="109"/>
      <c r="G4" s="108"/>
      <c r="H4" s="108"/>
      <c r="I4" s="108"/>
      <c r="J4" s="128"/>
    </row>
    <row r="5" spans="1:10" ht="15.75">
      <c r="A5" s="126"/>
      <c r="B5" s="127" t="s">
        <v>2</v>
      </c>
      <c r="C5" s="109"/>
      <c r="D5" s="109"/>
      <c r="E5" s="109"/>
      <c r="F5" s="109"/>
      <c r="G5" s="108"/>
      <c r="H5" s="108"/>
      <c r="I5" s="108"/>
      <c r="J5" s="128"/>
    </row>
    <row r="6" spans="1:10" ht="26.25">
      <c r="A6" s="572" t="s">
        <v>262</v>
      </c>
      <c r="B6" s="573"/>
      <c r="C6" s="573"/>
      <c r="D6" s="573"/>
      <c r="E6" s="573"/>
      <c r="F6" s="573"/>
      <c r="G6" s="573"/>
      <c r="H6" s="573"/>
      <c r="I6" s="573"/>
      <c r="J6" s="574"/>
    </row>
    <row r="7" spans="1:10" s="106" customFormat="1" ht="16.5">
      <c r="A7" s="129"/>
      <c r="B7" s="107"/>
      <c r="C7" s="107"/>
      <c r="D7" s="107"/>
      <c r="E7" s="107"/>
      <c r="F7" s="131"/>
      <c r="G7" s="561" t="str">
        <f>'1ª Med_Contr'!G7:H7</f>
        <v>Termo de Contrato:</v>
      </c>
      <c r="H7" s="561"/>
      <c r="I7" s="575" t="str">
        <f>'1ª Med_Contr'!I7:J7</f>
        <v>37/2012</v>
      </c>
      <c r="J7" s="576"/>
    </row>
    <row r="8" spans="1:10" ht="16.5">
      <c r="A8" s="175" t="str">
        <f>CONSOLIDA!A6</f>
        <v>ESTABELECIMENTO: EE MARIO CORREA DA COSTA - QUADRA POLIESPORTIVA COBERTA</v>
      </c>
      <c r="B8" s="131"/>
      <c r="C8" s="108"/>
      <c r="D8" s="108"/>
      <c r="E8" s="108"/>
      <c r="F8" s="108"/>
      <c r="G8" s="577" t="s">
        <v>67</v>
      </c>
      <c r="H8" s="577"/>
      <c r="I8" s="578" t="s">
        <v>298</v>
      </c>
      <c r="J8" s="579"/>
    </row>
    <row r="9" spans="1:10" ht="16.5">
      <c r="A9" s="175" t="str">
        <f>CONSOLIDA!A7</f>
        <v>MUNICÍPIO: PARANAITA-MT</v>
      </c>
      <c r="B9" s="131"/>
      <c r="C9" s="108"/>
      <c r="D9" s="108"/>
      <c r="E9" s="108"/>
      <c r="F9" s="108"/>
      <c r="G9" s="561" t="s">
        <v>48</v>
      </c>
      <c r="H9" s="561"/>
      <c r="I9" s="569">
        <f>'6ª Med_Contr'!I9:J9+30</f>
        <v>41645</v>
      </c>
      <c r="J9" s="563"/>
    </row>
    <row r="10" spans="1:10" ht="16.5">
      <c r="A10" s="175" t="str">
        <f>CONSOLIDA!A8</f>
        <v xml:space="preserve">ENDEREÇO: VIA 2, CENTRO </v>
      </c>
      <c r="B10" s="109"/>
      <c r="C10" s="164"/>
      <c r="D10" s="164"/>
      <c r="E10" s="108"/>
      <c r="F10" s="108"/>
      <c r="G10" s="561" t="s">
        <v>103</v>
      </c>
      <c r="H10" s="561"/>
      <c r="I10" s="569">
        <f>'1ª Med_Contr'!I10:J10</f>
        <v>41435</v>
      </c>
      <c r="J10" s="563"/>
    </row>
    <row r="11" spans="1:10" ht="16.5">
      <c r="A11" s="130"/>
      <c r="B11" s="109"/>
      <c r="C11" s="66"/>
      <c r="D11" s="66"/>
      <c r="E11" s="108"/>
      <c r="F11" s="108"/>
      <c r="G11" s="561" t="s">
        <v>104</v>
      </c>
      <c r="H11" s="561"/>
      <c r="I11" s="569" t="e">
        <f>I10+#REF!</f>
        <v>#REF!</v>
      </c>
      <c r="J11" s="563"/>
    </row>
    <row r="12" spans="1:10" ht="16.5">
      <c r="A12" s="130"/>
      <c r="B12" s="109"/>
      <c r="C12" s="66"/>
      <c r="D12" s="66"/>
      <c r="E12" s="108"/>
      <c r="F12" s="108"/>
      <c r="G12" s="561" t="s">
        <v>355</v>
      </c>
      <c r="H12" s="561"/>
      <c r="I12" s="569" t="e">
        <f>'1ª Med_Contr'!I12:J12</f>
        <v>#REF!</v>
      </c>
      <c r="J12" s="563"/>
    </row>
    <row r="13" spans="1:10" s="193" customFormat="1" ht="16.5">
      <c r="A13" s="130"/>
      <c r="B13" s="109"/>
      <c r="C13" s="66"/>
      <c r="D13" s="66"/>
      <c r="E13" s="109"/>
      <c r="F13" s="109"/>
      <c r="G13" s="566" t="s">
        <v>172</v>
      </c>
      <c r="H13" s="566"/>
      <c r="I13" s="567">
        <f>'1ª Med_Contr'!I13:J13</f>
        <v>4457665.79</v>
      </c>
      <c r="J13" s="568"/>
    </row>
    <row r="14" spans="1:10" ht="16.5">
      <c r="A14" s="130"/>
      <c r="B14" s="109"/>
      <c r="C14" s="66"/>
      <c r="D14" s="66"/>
      <c r="E14" s="108"/>
      <c r="F14" s="108"/>
      <c r="G14" s="561" t="s">
        <v>113</v>
      </c>
      <c r="H14" s="561"/>
      <c r="I14" s="570">
        <f>CONSOLIDA!C16</f>
        <v>379826.28000000009</v>
      </c>
      <c r="J14" s="571"/>
    </row>
    <row r="15" spans="1:10" ht="16.5">
      <c r="A15" s="130"/>
      <c r="B15" s="109"/>
      <c r="C15" s="66"/>
      <c r="D15" s="66"/>
      <c r="E15" s="108"/>
      <c r="F15" s="108"/>
      <c r="G15" s="561" t="s">
        <v>182</v>
      </c>
      <c r="H15" s="561"/>
      <c r="I15" s="562">
        <f>CONSOLIDA!E16</f>
        <v>0</v>
      </c>
      <c r="J15" s="563"/>
    </row>
    <row r="16" spans="1:10" ht="16.5">
      <c r="A16" s="130"/>
      <c r="B16" s="109"/>
      <c r="C16" s="66"/>
      <c r="D16" s="66"/>
      <c r="E16" s="108"/>
      <c r="F16" s="108"/>
      <c r="G16" s="561" t="s">
        <v>181</v>
      </c>
      <c r="H16" s="561"/>
      <c r="I16" s="562">
        <f>CONSOLIDA!G16</f>
        <v>0</v>
      </c>
      <c r="J16" s="563"/>
    </row>
    <row r="17" spans="1:113" ht="17.25" thickBot="1">
      <c r="A17" s="130"/>
      <c r="B17" s="109"/>
      <c r="C17" s="66"/>
      <c r="D17" s="66"/>
      <c r="E17" s="108"/>
      <c r="F17" s="66"/>
      <c r="G17" s="66"/>
      <c r="H17" s="143"/>
      <c r="I17" s="143"/>
      <c r="J17" s="128"/>
      <c r="K17" s="564" t="s">
        <v>186</v>
      </c>
      <c r="L17" s="565"/>
      <c r="M17" s="565"/>
      <c r="N17" s="565"/>
    </row>
    <row r="18" spans="1:113" ht="15" customHeight="1">
      <c r="A18" s="551" t="s">
        <v>5</v>
      </c>
      <c r="B18" s="553" t="s">
        <v>43</v>
      </c>
      <c r="C18" s="556" t="s">
        <v>183</v>
      </c>
      <c r="D18" s="548" t="s">
        <v>36</v>
      </c>
      <c r="E18" s="548" t="s">
        <v>115</v>
      </c>
      <c r="F18" s="548" t="s">
        <v>36</v>
      </c>
      <c r="G18" s="548" t="s">
        <v>257</v>
      </c>
      <c r="H18" s="548" t="s">
        <v>36</v>
      </c>
      <c r="I18" s="548" t="s">
        <v>258</v>
      </c>
      <c r="J18" s="548" t="s">
        <v>36</v>
      </c>
      <c r="K18" s="548" t="s">
        <v>184</v>
      </c>
      <c r="L18" s="548" t="s">
        <v>36</v>
      </c>
      <c r="M18" s="548" t="s">
        <v>185</v>
      </c>
      <c r="N18" s="548" t="s">
        <v>36</v>
      </c>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row>
    <row r="19" spans="1:113" ht="18" customHeight="1">
      <c r="A19" s="552"/>
      <c r="B19" s="554"/>
      <c r="C19" s="557"/>
      <c r="D19" s="549"/>
      <c r="E19" s="549"/>
      <c r="F19" s="549"/>
      <c r="G19" s="549"/>
      <c r="H19" s="549"/>
      <c r="I19" s="549"/>
      <c r="J19" s="549"/>
      <c r="K19" s="549"/>
      <c r="L19" s="549"/>
      <c r="M19" s="549"/>
      <c r="N19" s="549"/>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row>
    <row r="20" spans="1:113" ht="21" customHeight="1" thickBot="1">
      <c r="A20" s="552"/>
      <c r="B20" s="555"/>
      <c r="C20" s="557"/>
      <c r="D20" s="549"/>
      <c r="E20" s="550"/>
      <c r="F20" s="549"/>
      <c r="G20" s="550"/>
      <c r="H20" s="549"/>
      <c r="I20" s="550"/>
      <c r="J20" s="549"/>
      <c r="K20" s="550"/>
      <c r="L20" s="550"/>
      <c r="M20" s="550"/>
      <c r="N20" s="550"/>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row>
    <row r="21" spans="1:113" s="111" customFormat="1" ht="18">
      <c r="A21" s="115"/>
      <c r="B21" s="118"/>
      <c r="C21" s="91"/>
      <c r="D21" s="90"/>
      <c r="E21" s="92"/>
      <c r="F21" s="90"/>
      <c r="G21" s="92"/>
      <c r="H21" s="90"/>
      <c r="I21" s="92"/>
      <c r="J21" s="90"/>
      <c r="K21" s="205"/>
      <c r="L21" s="206"/>
      <c r="M21" s="268"/>
      <c r="N21" s="206"/>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row>
    <row r="22" spans="1:113" s="111" customFormat="1" ht="18">
      <c r="A22" s="116" t="e">
        <f>CONSOLIDA!#REF!</f>
        <v>#REF!</v>
      </c>
      <c r="B22" s="119" t="e">
        <f>CONSOLIDA!#REF!</f>
        <v>#REF!</v>
      </c>
      <c r="C22" s="94" t="e">
        <f>#REF!+#REF!+#REF!</f>
        <v>#REF!</v>
      </c>
      <c r="D22" s="93" t="e">
        <f>C22/$C$28</f>
        <v>#REF!</v>
      </c>
      <c r="E22" s="165" t="e">
        <f>#REF!</f>
        <v>#REF!</v>
      </c>
      <c r="F22" s="93" t="e">
        <f>E22/(SUM($I$15:$I$16))</f>
        <v>#REF!</v>
      </c>
      <c r="G22" s="95" t="e">
        <f>'6ª Med_Contr'!G22+#REF!+#REF!</f>
        <v>#REF!</v>
      </c>
      <c r="H22" s="93" t="e">
        <f>G22/C$28</f>
        <v>#REF!</v>
      </c>
      <c r="I22" s="95" t="e">
        <f>C22-G22</f>
        <v>#REF!</v>
      </c>
      <c r="J22" s="93" t="e">
        <f>I22/C$28</f>
        <v>#REF!</v>
      </c>
      <c r="K22" s="207" t="e">
        <f>IF(#REF!&lt;&gt;0,#REF!-'1ª Med_Contr'!E22-'2ª Med_Contr'!E22-'3ª Med_Contr'!E22-'4ª Med_Contr'!E22-'5ª Med_Contr'!E22-'6ª Med_Contr'!E22-'7ª Med_Contr'!E22-'8ª Med_Contr'!E22-'9ª Med_Contr'!E22-'10ª Med_Contr'!E22-'11ª Med_Contr'!E22-'12ª Med_Contr'!E22,0)</f>
        <v>#REF!</v>
      </c>
      <c r="L22" s="208" t="e">
        <f>K22/#REF!</f>
        <v>#REF!</v>
      </c>
      <c r="M22" s="269" t="e">
        <f>IF(#REF!&lt;&gt;0,SUM(#REF!)-'1ª Med_Adit'!E22-'2ª Med_Adit'!E22-'3ª Med_Adit'!E22-'4ª Med_Adit'!E22-'5ª Med_Adit'!E22-'6ª Med_Adit'!E22-'7ª Med_Adit'!E22-'8ª Med_Adit'!E22-'9ª Med_Adit'!E22-'10ª Med_Adit'!E22-'11ª Med_Adit'!E22-'12ª Med_Adit'!E22,0)</f>
        <v>#REF!</v>
      </c>
      <c r="N22" s="208" t="e">
        <f>M22/SUM(#REF!)</f>
        <v>#REF!</v>
      </c>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row>
    <row r="23" spans="1:113" s="111" customFormat="1" ht="18">
      <c r="A23" s="116" t="e">
        <f>CONSOLIDA!#REF!</f>
        <v>#REF!</v>
      </c>
      <c r="B23" s="119" t="e">
        <f>CONSOLIDA!#REF!</f>
        <v>#REF!</v>
      </c>
      <c r="C23" s="96" t="e">
        <f>#REF!+#REF!+#REF!</f>
        <v>#REF!</v>
      </c>
      <c r="D23" s="93" t="e">
        <f>C23/$C$28</f>
        <v>#REF!</v>
      </c>
      <c r="E23" s="165" t="e">
        <f>#REF!</f>
        <v>#REF!</v>
      </c>
      <c r="F23" s="93" t="e">
        <f>E23/(SUM($I$15:$I$16))</f>
        <v>#REF!</v>
      </c>
      <c r="G23" s="95" t="e">
        <f>'6ª Med_Contr'!G23+#REF!+#REF!</f>
        <v>#REF!</v>
      </c>
      <c r="H23" s="93" t="e">
        <f>G23/C$28</f>
        <v>#REF!</v>
      </c>
      <c r="I23" s="95" t="e">
        <f>C23-G23</f>
        <v>#REF!</v>
      </c>
      <c r="J23" s="93" t="e">
        <f>I23/C$28</f>
        <v>#REF!</v>
      </c>
      <c r="K23" s="207" t="e">
        <f>IF(#REF!&lt;&gt;0,#REF!-'1ª Med_Contr'!E23-'2ª Med_Contr'!E23-'3ª Med_Contr'!E23-'4ª Med_Contr'!E23-'5ª Med_Contr'!E23-'6ª Med_Contr'!E23-'7ª Med_Contr'!E23-'8ª Med_Contr'!E23-'9ª Med_Contr'!E23-'10ª Med_Contr'!E23-'11ª Med_Contr'!E23-'12ª Med_Contr'!E23,0)</f>
        <v>#REF!</v>
      </c>
      <c r="L23" s="208" t="e">
        <f>K23/#REF!</f>
        <v>#REF!</v>
      </c>
      <c r="M23" s="269" t="e">
        <f>IF(#REF!&lt;&gt;0,SUM(#REF!)-'1ª Med_Adit'!E23-'2ª Med_Adit'!E23-'3ª Med_Adit'!E23-'4ª Med_Adit'!E23-'5ª Med_Adit'!E23-'6ª Med_Adit'!E23-'7ª Med_Adit'!E23-'8ª Med_Adit'!E23-'9ª Med_Adit'!E23-'10ª Med_Adit'!E23-'11ª Med_Adit'!E23-'12ª Med_Adit'!E23,0)</f>
        <v>#REF!</v>
      </c>
      <c r="N23" s="208" t="e">
        <f>M23/SUM(#REF!)</f>
        <v>#REF!</v>
      </c>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row>
    <row r="24" spans="1:113" s="111" customFormat="1" ht="33">
      <c r="A24" s="116" t="str">
        <f>CONSOLIDA!A14</f>
        <v>2.0</v>
      </c>
      <c r="B24" s="119" t="str">
        <f>CONSOLIDA!B14</f>
        <v xml:space="preserve">INSTALAÇÕES ELÉTRICAS: QUADRA POLIESPORTIVA </v>
      </c>
      <c r="C24" s="96">
        <f>Elétrica!M201+Elétrica!O201+Elétrica!N201</f>
        <v>0</v>
      </c>
      <c r="D24" s="93" t="e">
        <f>C24/$C$28</f>
        <v>#REF!</v>
      </c>
      <c r="E24" s="165">
        <f>Elétrica!BE201</f>
        <v>0</v>
      </c>
      <c r="F24" s="93" t="e">
        <f>E24/(SUM($I$15:$I$16))</f>
        <v>#DIV/0!</v>
      </c>
      <c r="G24" s="95">
        <f>'6ª Med_Contr'!G24+Elétrica!BB201+Elétrica!BE201</f>
        <v>0</v>
      </c>
      <c r="H24" s="93" t="e">
        <f>G24/C$28</f>
        <v>#REF!</v>
      </c>
      <c r="I24" s="95">
        <f>C24-G24</f>
        <v>0</v>
      </c>
      <c r="J24" s="93" t="e">
        <f>I24/C$28</f>
        <v>#REF!</v>
      </c>
      <c r="K24" s="207">
        <f>IF(Elétrica!CR201&lt;&gt;0,Elétrica!M201-'1ª Med_Contr'!E24-'2ª Med_Contr'!E24-'3ª Med_Contr'!E24-'4ª Med_Contr'!E24-'5ª Med_Contr'!E24-'6ª Med_Contr'!E24-'7ª Med_Contr'!E24-'8ª Med_Contr'!E24-'9ª Med_Contr'!E24-'10ª Med_Contr'!E24-'11ª Med_Contr'!E24-'12ª Med_Contr'!E24,0)</f>
        <v>0</v>
      </c>
      <c r="L24" s="208" t="e">
        <f>K24/Elétrica!M201</f>
        <v>#DIV/0!</v>
      </c>
      <c r="M24" s="269">
        <f>IF(Elétrica!CU201&lt;&gt;0,SUM(Elétrica!N201:O201)-'1ª Med_Adit'!E24-'2ª Med_Adit'!E24-'3ª Med_Adit'!E24-'4ª Med_Adit'!E24-'5ª Med_Adit'!E24-'6ª Med_Adit'!E24-'7ª Med_Adit'!E24-'8ª Med_Adit'!E24-'9ª Med_Adit'!E24-'10ª Med_Adit'!E24-'11ª Med_Adit'!E24-'12ª Med_Adit'!E24,0)</f>
        <v>0</v>
      </c>
      <c r="N24" s="208" t="e">
        <f>M24/SUM(Elétrica!N201:O201)</f>
        <v>#DIV/0!</v>
      </c>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row>
    <row r="25" spans="1:113" s="111" customFormat="1" ht="18">
      <c r="A25" s="116" t="e">
        <f>CONSOLIDA!#REF!</f>
        <v>#REF!</v>
      </c>
      <c r="B25" s="119" t="e">
        <f>CONSOLIDA!#REF!</f>
        <v>#REF!</v>
      </c>
      <c r="C25" s="96" t="e">
        <f>#REF!+#REF!+#REF!</f>
        <v>#REF!</v>
      </c>
      <c r="D25" s="93" t="e">
        <f>C25/$C$28</f>
        <v>#REF!</v>
      </c>
      <c r="E25" s="165" t="e">
        <f>#REF!</f>
        <v>#REF!</v>
      </c>
      <c r="F25" s="93" t="e">
        <f>E25/(SUM($I$15:$I$16))</f>
        <v>#REF!</v>
      </c>
      <c r="G25" s="95" t="e">
        <f>'6ª Med_Contr'!G25+#REF!+#REF!</f>
        <v>#REF!</v>
      </c>
      <c r="H25" s="93" t="e">
        <f>G25/C$28</f>
        <v>#REF!</v>
      </c>
      <c r="I25" s="95" t="e">
        <f>C25-G25</f>
        <v>#REF!</v>
      </c>
      <c r="J25" s="93" t="e">
        <f>I25/C$28</f>
        <v>#REF!</v>
      </c>
      <c r="K25" s="207" t="e">
        <f>IF(#REF!&lt;&gt;0,#REF!-'1ª Med_Contr'!E25-'2ª Med_Contr'!E25-'3ª Med_Contr'!E25-'4ª Med_Contr'!E25-'5ª Med_Contr'!E25-'6ª Med_Contr'!E25-'7ª Med_Contr'!E25-'8ª Med_Contr'!E25-'9ª Med_Contr'!E25-'10ª Med_Contr'!E25-'11ª Med_Contr'!E25-'12ª Med_Contr'!E25,0)</f>
        <v>#REF!</v>
      </c>
      <c r="L25" s="208" t="e">
        <f>K25/#REF!</f>
        <v>#REF!</v>
      </c>
      <c r="M25" s="269" t="e">
        <f>IF(#REF!&lt;&gt;0,SUM(#REF!)-'1ª Med_Adit'!E25-'2ª Med_Adit'!E25-'3ª Med_Adit'!E25-'4ª Med_Adit'!E25-'5ª Med_Adit'!E25-'6ª Med_Adit'!E25-'7ª Med_Adit'!E25-'8ª Med_Adit'!E25-'9ª Med_Adit'!E25-'10ª Med_Adit'!E25-'11ª Med_Adit'!E25-'12ª Med_Adit'!E25,0)</f>
        <v>#REF!</v>
      </c>
      <c r="N25" s="208" t="e">
        <f>M25/SUM(#REF!)</f>
        <v>#REF!</v>
      </c>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row>
    <row r="26" spans="1:113" s="111" customFormat="1" ht="66">
      <c r="A26" s="116" t="str">
        <f>CONSOLIDA!A13</f>
        <v>1.0</v>
      </c>
      <c r="B26" s="119" t="str">
        <f>CONSOLIDA!B13</f>
        <v>CONSTRUÇÃO DE QUADRA POLI-ESPORTIVA COBERTA COM ARQUIBANCADA DE 2 DEGRAUS NAS DUAS LATERAIS  - DIMENSÃO DA QUADRA 24X32M</v>
      </c>
      <c r="C26" s="96">
        <f>Quadra!L47+Quadra!M47+Quadra!N47</f>
        <v>360676.5400000001</v>
      </c>
      <c r="D26" s="93" t="e">
        <f>C26/$C$28</f>
        <v>#REF!</v>
      </c>
      <c r="E26" s="165">
        <f>Quadra!BD47</f>
        <v>0</v>
      </c>
      <c r="F26" s="93" t="e">
        <f>E26/(SUM($I$15:$I$16))</f>
        <v>#DIV/0!</v>
      </c>
      <c r="G26" s="95">
        <f>'6ª Med_Contr'!G26+Quadra!BA47+Quadra!BD47</f>
        <v>2189.5</v>
      </c>
      <c r="H26" s="93" t="e">
        <f>G26/C$28</f>
        <v>#REF!</v>
      </c>
      <c r="I26" s="95">
        <f>C26-G26</f>
        <v>358487.0400000001</v>
      </c>
      <c r="J26" s="93" t="e">
        <f>I26/C$28</f>
        <v>#REF!</v>
      </c>
      <c r="K26" s="207">
        <f>IF(Quadra!CQ47&lt;&gt;0,Quadra!L47-'1ª Med_Contr'!E26-'2ª Med_Contr'!E26-'3ª Med_Contr'!E26-'4ª Med_Contr'!E26-'5ª Med_Contr'!E26-'6ª Med_Contr'!E26-'7ª Med_Contr'!E26-'8ª Med_Contr'!E26-'9ª Med_Contr'!E26-'10ª Med_Contr'!E26-'11ª Med_Contr'!E26-'12ª Med_Contr'!E26,0)</f>
        <v>358487.0400000001</v>
      </c>
      <c r="L26" s="208">
        <f>K26/Quadra!L47</f>
        <v>0.99392946377937419</v>
      </c>
      <c r="M26" s="269">
        <f>IF(Quadra!CT47&lt;&gt;0,SUM(Quadra!M47:N47)-'1ª Med_Adit'!E26-'2ª Med_Adit'!E26-'3ª Med_Adit'!E26-'4ª Med_Adit'!E26-'5ª Med_Adit'!E26-'6ª Med_Adit'!E26-'7ª Med_Adit'!E26-'8ª Med_Adit'!E26-'9ª Med_Adit'!E26-'10ª Med_Adit'!E26-'11ª Med_Adit'!E26-'12ª Med_Adit'!E26,0)</f>
        <v>0</v>
      </c>
      <c r="N26" s="208" t="e">
        <f>M26/SUM(Quadra!M47:N47)</f>
        <v>#DIV/0!</v>
      </c>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row>
    <row r="27" spans="1:113" ht="18.75" thickBot="1">
      <c r="A27" s="117"/>
      <c r="B27" s="120"/>
      <c r="C27" s="112"/>
      <c r="D27" s="112"/>
      <c r="E27" s="112"/>
      <c r="F27" s="112"/>
      <c r="G27" s="112"/>
      <c r="H27" s="112"/>
      <c r="I27" s="112"/>
      <c r="J27" s="112"/>
      <c r="K27" s="271"/>
      <c r="L27" s="272"/>
      <c r="M27" s="270"/>
      <c r="N27" s="209"/>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row>
    <row r="28" spans="1:113" ht="18.75" thickBot="1">
      <c r="A28" s="544" t="s">
        <v>71</v>
      </c>
      <c r="B28" s="545"/>
      <c r="C28" s="99" t="e">
        <f t="shared" ref="C28:J28" si="0">SUM(C22:C27)</f>
        <v>#REF!</v>
      </c>
      <c r="D28" s="98" t="e">
        <f t="shared" si="0"/>
        <v>#REF!</v>
      </c>
      <c r="E28" s="99" t="e">
        <f t="shared" si="0"/>
        <v>#REF!</v>
      </c>
      <c r="F28" s="98" t="e">
        <f t="shared" si="0"/>
        <v>#REF!</v>
      </c>
      <c r="G28" s="99" t="e">
        <f t="shared" si="0"/>
        <v>#REF!</v>
      </c>
      <c r="H28" s="98" t="e">
        <f t="shared" si="0"/>
        <v>#REF!</v>
      </c>
      <c r="I28" s="99" t="e">
        <f t="shared" si="0"/>
        <v>#REF!</v>
      </c>
      <c r="J28" s="98" t="e">
        <f t="shared" si="0"/>
        <v>#REF!</v>
      </c>
      <c r="K28" s="99" t="e">
        <f>SUM(K22:K27)</f>
        <v>#REF!</v>
      </c>
      <c r="L28" s="98" t="e">
        <f>K28/CONSOLIDA!C16</f>
        <v>#REF!</v>
      </c>
      <c r="M28" s="99" t="e">
        <f>SUM(M22:M27)</f>
        <v>#REF!</v>
      </c>
      <c r="N28" s="98" t="e">
        <f>M28/(CONSOLIDA!E16+CONSOLIDA!G16)</f>
        <v>#REF!</v>
      </c>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row>
    <row r="29" spans="1:113" ht="15.75">
      <c r="A29" s="132"/>
      <c r="B29" s="100"/>
      <c r="C29" s="101"/>
      <c r="D29" s="101"/>
      <c r="E29" s="101"/>
      <c r="F29" s="102"/>
      <c r="G29" s="108"/>
      <c r="H29" s="108"/>
      <c r="I29" s="108"/>
      <c r="J29" s="12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row>
    <row r="30" spans="1:113" ht="15.75">
      <c r="A30" s="133"/>
      <c r="B30" s="142"/>
      <c r="C30" s="168"/>
      <c r="D30" s="193"/>
      <c r="E30" s="101"/>
      <c r="F30" s="102"/>
      <c r="G30" s="109"/>
      <c r="H30" s="109"/>
      <c r="I30" s="109"/>
      <c r="J30" s="194"/>
    </row>
    <row r="31" spans="1:113" ht="16.5" thickBot="1">
      <c r="A31" s="133"/>
      <c r="B31" s="142" t="s">
        <v>174</v>
      </c>
      <c r="C31" s="168" t="e">
        <f>E28</f>
        <v>#REF!</v>
      </c>
      <c r="D31" s="193"/>
      <c r="E31" s="101"/>
      <c r="F31" s="102"/>
      <c r="G31" s="109"/>
      <c r="H31" s="109"/>
      <c r="I31" s="109"/>
      <c r="J31" s="194"/>
    </row>
    <row r="32" spans="1:113" ht="18.75" thickBot="1">
      <c r="A32" s="133"/>
      <c r="B32" s="166" t="s">
        <v>175</v>
      </c>
      <c r="C32" s="170" t="e">
        <f>C31</f>
        <v>#REF!</v>
      </c>
      <c r="D32" s="167" t="e">
        <f>C32/C28</f>
        <v>#REF!</v>
      </c>
      <c r="E32" s="101"/>
      <c r="F32" s="102"/>
      <c r="G32" s="109"/>
      <c r="H32" s="109"/>
      <c r="I32" s="109"/>
      <c r="J32" s="194"/>
    </row>
    <row r="33" spans="1:10" ht="15.75">
      <c r="A33" s="133"/>
      <c r="B33" s="142"/>
      <c r="C33" s="141"/>
      <c r="D33" s="101"/>
      <c r="E33" s="101"/>
      <c r="F33" s="102"/>
      <c r="G33" s="109"/>
      <c r="H33" s="109"/>
      <c r="I33" s="109"/>
      <c r="J33" s="194"/>
    </row>
    <row r="34" spans="1:10" ht="18">
      <c r="A34" s="132"/>
      <c r="B34" s="171" t="s">
        <v>176</v>
      </c>
      <c r="C34" s="546" t="e">
        <f ca="1">UPPER([3]!VExtenso(C31))</f>
        <v>#NAME?</v>
      </c>
      <c r="D34" s="546"/>
      <c r="E34" s="546"/>
      <c r="F34" s="546"/>
      <c r="G34" s="546"/>
      <c r="H34" s="546"/>
      <c r="I34" s="546"/>
      <c r="J34" s="547"/>
    </row>
    <row r="35" spans="1:10" ht="18">
      <c r="A35" s="132"/>
      <c r="B35" s="172"/>
      <c r="C35" s="546"/>
      <c r="D35" s="546"/>
      <c r="E35" s="546"/>
      <c r="F35" s="546"/>
      <c r="G35" s="546"/>
      <c r="H35" s="546"/>
      <c r="I35" s="546"/>
      <c r="J35" s="547"/>
    </row>
    <row r="36" spans="1:10" ht="15.75">
      <c r="A36" s="132"/>
      <c r="B36" s="100"/>
      <c r="C36" s="101"/>
      <c r="D36" s="101"/>
      <c r="E36" s="101"/>
      <c r="F36" s="102"/>
      <c r="G36" s="108"/>
      <c r="H36" s="108"/>
      <c r="I36" s="108"/>
      <c r="J36" s="128"/>
    </row>
    <row r="37" spans="1:10" ht="15.75">
      <c r="A37" s="132"/>
      <c r="B37" s="100"/>
      <c r="C37" s="101"/>
      <c r="D37" s="101"/>
      <c r="E37" s="101"/>
      <c r="F37" s="102"/>
      <c r="G37" s="108"/>
      <c r="H37" s="108"/>
      <c r="I37" s="108"/>
      <c r="J37" s="128"/>
    </row>
    <row r="38" spans="1:10" ht="15.75">
      <c r="A38" s="134"/>
      <c r="B38" s="100"/>
      <c r="C38" s="108"/>
      <c r="D38" s="101"/>
      <c r="E38" s="108"/>
      <c r="F38" s="108"/>
      <c r="G38" s="108"/>
      <c r="H38" s="108"/>
      <c r="I38" s="108"/>
      <c r="J38" s="128"/>
    </row>
    <row r="39" spans="1:10" ht="15.75" customHeight="1">
      <c r="A39" s="134"/>
      <c r="B39" s="266" t="s">
        <v>65</v>
      </c>
      <c r="C39" s="108"/>
      <c r="D39" s="558" t="s">
        <v>123</v>
      </c>
      <c r="E39" s="558"/>
      <c r="F39" s="558"/>
      <c r="H39" s="559" t="s">
        <v>122</v>
      </c>
      <c r="I39" s="559"/>
      <c r="J39" s="560"/>
    </row>
    <row r="40" spans="1:10" ht="16.5" thickBot="1">
      <c r="A40" s="135"/>
      <c r="B40" s="136"/>
      <c r="C40" s="137"/>
      <c r="D40" s="137"/>
      <c r="E40" s="138"/>
      <c r="F40" s="138"/>
      <c r="G40" s="138"/>
      <c r="H40" s="138"/>
      <c r="I40" s="138"/>
      <c r="J40" s="139"/>
    </row>
  </sheetData>
  <mergeCells count="40">
    <mergeCell ref="A6:J6"/>
    <mergeCell ref="G7:H7"/>
    <mergeCell ref="I7:J7"/>
    <mergeCell ref="G8:H8"/>
    <mergeCell ref="I8:J8"/>
    <mergeCell ref="G9:H9"/>
    <mergeCell ref="I9:J9"/>
    <mergeCell ref="G10:H10"/>
    <mergeCell ref="I10:J10"/>
    <mergeCell ref="G11:H11"/>
    <mergeCell ref="I11:J11"/>
    <mergeCell ref="G13:H13"/>
    <mergeCell ref="I13:J13"/>
    <mergeCell ref="G12:H12"/>
    <mergeCell ref="I12:J12"/>
    <mergeCell ref="G14:H14"/>
    <mergeCell ref="I14:J14"/>
    <mergeCell ref="G15:H15"/>
    <mergeCell ref="I15:J15"/>
    <mergeCell ref="G16:H16"/>
    <mergeCell ref="I16:J16"/>
    <mergeCell ref="M18:M20"/>
    <mergeCell ref="K17:N17"/>
    <mergeCell ref="D39:F39"/>
    <mergeCell ref="H39:J39"/>
    <mergeCell ref="N18:N20"/>
    <mergeCell ref="K18:K20"/>
    <mergeCell ref="L18:L20"/>
    <mergeCell ref="D18:D20"/>
    <mergeCell ref="E18:E20"/>
    <mergeCell ref="A28:B28"/>
    <mergeCell ref="C34:J35"/>
    <mergeCell ref="H18:H20"/>
    <mergeCell ref="I18:I20"/>
    <mergeCell ref="J18:J20"/>
    <mergeCell ref="F18:F20"/>
    <mergeCell ref="G18:G20"/>
    <mergeCell ref="A18:A20"/>
    <mergeCell ref="B18:B20"/>
    <mergeCell ref="C18:C20"/>
  </mergeCells>
  <printOptions horizontalCentered="1" verticalCentered="1"/>
  <pageMargins left="0.39370078740157483" right="0.39370078740157483" top="0.39370078740157483" bottom="0.39370078740157483" header="0.39370078740157483" footer="0.39370078740157483"/>
  <pageSetup paperSize="9" scale="55" orientation="landscape" horizontalDpi="150" verticalDpi="150" r:id="rId1"/>
  <headerFooter alignWithMargins="0">
    <oddHeader>Página &amp;P de &amp;N</oddHeader>
    <oddFooter>&amp;C&amp;F</oddFooter>
  </headerFooter>
  <rowBreaks count="1" manualBreakCount="1">
    <brk id="40" max="9" man="1"/>
  </rowBreaks>
  <colBreaks count="1" manualBreakCount="1">
    <brk id="10" max="52" man="1"/>
  </colBreaks>
  <drawing r:id="rId2"/>
</worksheet>
</file>

<file path=xl/worksheets/sheet12.xml><?xml version="1.0" encoding="utf-8"?>
<worksheet xmlns="http://schemas.openxmlformats.org/spreadsheetml/2006/main" xmlns:r="http://schemas.openxmlformats.org/officeDocument/2006/relationships">
  <sheetPr codeName="Plan12">
    <tabColor indexed="50"/>
  </sheetPr>
  <dimension ref="A1:DI40"/>
  <sheetViews>
    <sheetView view="pageBreakPreview" zoomScale="60" zoomScaleNormal="75" workbookViewId="0">
      <selection activeCell="N10" sqref="N10"/>
    </sheetView>
  </sheetViews>
  <sheetFormatPr defaultRowHeight="15"/>
  <cols>
    <col min="1" max="1" width="10.42578125" style="105" customWidth="1"/>
    <col min="2" max="2" width="62.42578125" style="105" customWidth="1"/>
    <col min="3" max="3" width="19.85546875" style="105" customWidth="1"/>
    <col min="4" max="4" width="11.42578125" style="105" customWidth="1"/>
    <col min="5" max="5" width="21.85546875" style="105" customWidth="1"/>
    <col min="6" max="6" width="11.42578125" style="105" customWidth="1"/>
    <col min="7" max="7" width="21.28515625" style="105" customWidth="1"/>
    <col min="8" max="8" width="11.42578125" style="105" customWidth="1"/>
    <col min="9" max="9" width="21.28515625" style="105" customWidth="1"/>
    <col min="10" max="10" width="11.42578125" style="105" customWidth="1"/>
    <col min="11" max="11" width="19" style="105" customWidth="1"/>
    <col min="12" max="12" width="11.42578125" style="105" customWidth="1"/>
    <col min="13" max="13" width="19" style="105" customWidth="1"/>
    <col min="14" max="14" width="11.42578125" style="105" customWidth="1"/>
    <col min="15" max="16384" width="9.140625" style="105"/>
  </cols>
  <sheetData>
    <row r="1" spans="1:10" ht="15.75">
      <c r="A1" s="121"/>
      <c r="B1" s="122" t="s">
        <v>64</v>
      </c>
      <c r="C1" s="123"/>
      <c r="D1" s="123"/>
      <c r="E1" s="123"/>
      <c r="F1" s="123"/>
      <c r="G1" s="124"/>
      <c r="H1" s="124"/>
      <c r="I1" s="124"/>
      <c r="J1" s="125"/>
    </row>
    <row r="2" spans="1:10" ht="15.75">
      <c r="A2" s="126"/>
      <c r="B2" s="127" t="s">
        <v>52</v>
      </c>
      <c r="C2" s="109"/>
      <c r="D2" s="109"/>
      <c r="E2" s="109"/>
      <c r="F2" s="109"/>
      <c r="G2" s="108"/>
      <c r="H2" s="108"/>
      <c r="I2" s="108"/>
      <c r="J2" s="128"/>
    </row>
    <row r="3" spans="1:10" ht="15.75">
      <c r="A3" s="126"/>
      <c r="B3" s="127" t="s">
        <v>169</v>
      </c>
      <c r="C3" s="109"/>
      <c r="D3" s="109"/>
      <c r="E3" s="109"/>
      <c r="F3" s="109"/>
      <c r="G3" s="108"/>
      <c r="H3" s="108"/>
      <c r="I3" s="108"/>
      <c r="J3" s="128"/>
    </row>
    <row r="4" spans="1:10" ht="15.75">
      <c r="A4" s="126"/>
      <c r="B4" s="127" t="s">
        <v>310</v>
      </c>
      <c r="C4" s="109"/>
      <c r="D4" s="109"/>
      <c r="E4" s="109"/>
      <c r="F4" s="109"/>
      <c r="G4" s="108"/>
      <c r="H4" s="108"/>
      <c r="I4" s="108"/>
      <c r="J4" s="128"/>
    </row>
    <row r="5" spans="1:10" ht="15.75">
      <c r="A5" s="126"/>
      <c r="B5" s="127" t="s">
        <v>2</v>
      </c>
      <c r="C5" s="109"/>
      <c r="D5" s="109"/>
      <c r="E5" s="109"/>
      <c r="F5" s="109"/>
      <c r="G5" s="108"/>
      <c r="H5" s="108"/>
      <c r="I5" s="108"/>
      <c r="J5" s="128"/>
    </row>
    <row r="6" spans="1:10" ht="26.25">
      <c r="A6" s="572" t="s">
        <v>261</v>
      </c>
      <c r="B6" s="573"/>
      <c r="C6" s="573"/>
      <c r="D6" s="573"/>
      <c r="E6" s="573"/>
      <c r="F6" s="573"/>
      <c r="G6" s="573"/>
      <c r="H6" s="573"/>
      <c r="I6" s="573"/>
      <c r="J6" s="574"/>
    </row>
    <row r="7" spans="1:10" s="106" customFormat="1" ht="16.5">
      <c r="A7" s="129"/>
      <c r="B7" s="107"/>
      <c r="C7" s="107"/>
      <c r="D7" s="107"/>
      <c r="E7" s="107"/>
      <c r="F7" s="107"/>
      <c r="G7" s="561" t="str">
        <f>'1ª Med_Contr'!G7:H7</f>
        <v>Termo de Contrato:</v>
      </c>
      <c r="H7" s="561"/>
      <c r="I7" s="575" t="str">
        <f>'1ª Med_Contr'!I7:J7</f>
        <v>37/2012</v>
      </c>
      <c r="J7" s="576"/>
    </row>
    <row r="8" spans="1:10" ht="16.5">
      <c r="A8" s="175" t="str">
        <f>CONSOLIDA!A6</f>
        <v>ESTABELECIMENTO: EE MARIO CORREA DA COSTA - QUADRA POLIESPORTIVA COBERTA</v>
      </c>
      <c r="B8" s="131"/>
      <c r="C8" s="108"/>
      <c r="D8" s="108"/>
      <c r="E8" s="108"/>
      <c r="F8" s="108"/>
      <c r="G8" s="577" t="s">
        <v>67</v>
      </c>
      <c r="H8" s="577"/>
      <c r="I8" s="578" t="s">
        <v>299</v>
      </c>
      <c r="J8" s="579"/>
    </row>
    <row r="9" spans="1:10" ht="16.5">
      <c r="A9" s="175" t="str">
        <f>CONSOLIDA!A7</f>
        <v>MUNICÍPIO: PARANAITA-MT</v>
      </c>
      <c r="B9" s="131"/>
      <c r="C9" s="108"/>
      <c r="D9" s="108"/>
      <c r="E9" s="108"/>
      <c r="F9" s="108"/>
      <c r="G9" s="561" t="s">
        <v>48</v>
      </c>
      <c r="H9" s="561"/>
      <c r="I9" s="569">
        <f>'6ª Med_Contr'!I9:J9+30</f>
        <v>41645</v>
      </c>
      <c r="J9" s="563"/>
    </row>
    <row r="10" spans="1:10" ht="16.5">
      <c r="A10" s="175" t="str">
        <f>CONSOLIDA!A8</f>
        <v xml:space="preserve">ENDEREÇO: VIA 2, CENTRO </v>
      </c>
      <c r="B10" s="109"/>
      <c r="C10" s="164"/>
      <c r="D10" s="164"/>
      <c r="E10" s="66"/>
      <c r="F10" s="66"/>
      <c r="G10" s="561" t="s">
        <v>103</v>
      </c>
      <c r="H10" s="561"/>
      <c r="I10" s="569">
        <f>'1ª Med_Contr'!I10:J10</f>
        <v>41435</v>
      </c>
      <c r="J10" s="563"/>
    </row>
    <row r="11" spans="1:10" ht="16.5">
      <c r="A11" s="130"/>
      <c r="B11" s="109"/>
      <c r="C11" s="66"/>
      <c r="D11" s="66"/>
      <c r="E11" s="66"/>
      <c r="F11" s="66"/>
      <c r="G11" s="561" t="s">
        <v>104</v>
      </c>
      <c r="H11" s="561"/>
      <c r="I11" s="569" t="e">
        <f>I10+#REF!</f>
        <v>#REF!</v>
      </c>
      <c r="J11" s="563"/>
    </row>
    <row r="12" spans="1:10" ht="16.5">
      <c r="A12" s="130"/>
      <c r="B12" s="109"/>
      <c r="C12" s="66"/>
      <c r="D12" s="66"/>
      <c r="E12" s="66"/>
      <c r="F12" s="66"/>
      <c r="G12" s="561" t="s">
        <v>355</v>
      </c>
      <c r="H12" s="561"/>
      <c r="I12" s="569" t="e">
        <f>'1ª Med_Contr'!I12:J12</f>
        <v>#REF!</v>
      </c>
      <c r="J12" s="563"/>
    </row>
    <row r="13" spans="1:10" s="193" customFormat="1" ht="16.5">
      <c r="A13" s="130"/>
      <c r="B13" s="109"/>
      <c r="C13" s="66"/>
      <c r="D13" s="66"/>
      <c r="E13" s="66"/>
      <c r="F13" s="66"/>
      <c r="G13" s="566" t="s">
        <v>172</v>
      </c>
      <c r="H13" s="566"/>
      <c r="I13" s="567">
        <f>'1ª Med_Contr'!I13:J13</f>
        <v>4457665.79</v>
      </c>
      <c r="J13" s="568"/>
    </row>
    <row r="14" spans="1:10" ht="16.5">
      <c r="A14" s="130"/>
      <c r="B14" s="109"/>
      <c r="C14" s="66"/>
      <c r="D14" s="66"/>
      <c r="E14" s="66"/>
      <c r="F14" s="66"/>
      <c r="G14" s="561" t="s">
        <v>113</v>
      </c>
      <c r="H14" s="561"/>
      <c r="I14" s="570">
        <f>CONSOLIDA!C16</f>
        <v>379826.28000000009</v>
      </c>
      <c r="J14" s="571"/>
    </row>
    <row r="15" spans="1:10" ht="16.5">
      <c r="A15" s="130"/>
      <c r="B15" s="109"/>
      <c r="C15" s="66"/>
      <c r="D15" s="66"/>
      <c r="E15" s="66"/>
      <c r="F15" s="66"/>
      <c r="G15" s="561" t="s">
        <v>182</v>
      </c>
      <c r="H15" s="561"/>
      <c r="I15" s="562">
        <f>CONSOLIDA!E16</f>
        <v>0</v>
      </c>
      <c r="J15" s="563"/>
    </row>
    <row r="16" spans="1:10" ht="16.5">
      <c r="A16" s="130"/>
      <c r="B16" s="109"/>
      <c r="C16" s="66"/>
      <c r="D16" s="66"/>
      <c r="E16" s="66"/>
      <c r="F16" s="66"/>
      <c r="G16" s="561" t="s">
        <v>181</v>
      </c>
      <c r="H16" s="561"/>
      <c r="I16" s="562">
        <f>CONSOLIDA!G16</f>
        <v>0</v>
      </c>
      <c r="J16" s="563"/>
    </row>
    <row r="17" spans="1:113" ht="17.25" thickBot="1">
      <c r="A17" s="130"/>
      <c r="B17" s="109"/>
      <c r="C17" s="66"/>
      <c r="D17" s="66"/>
      <c r="E17" s="66"/>
      <c r="F17" s="66"/>
      <c r="G17" s="66"/>
      <c r="H17" s="143"/>
      <c r="I17" s="143"/>
      <c r="J17" s="128"/>
      <c r="K17" s="564" t="s">
        <v>186</v>
      </c>
      <c r="L17" s="565"/>
      <c r="M17" s="565"/>
      <c r="N17" s="565"/>
    </row>
    <row r="18" spans="1:113" ht="15" customHeight="1">
      <c r="A18" s="551" t="s">
        <v>5</v>
      </c>
      <c r="B18" s="553" t="s">
        <v>43</v>
      </c>
      <c r="C18" s="556" t="s">
        <v>183</v>
      </c>
      <c r="D18" s="548" t="s">
        <v>36</v>
      </c>
      <c r="E18" s="548" t="s">
        <v>114</v>
      </c>
      <c r="F18" s="548" t="s">
        <v>36</v>
      </c>
      <c r="G18" s="548" t="s">
        <v>257</v>
      </c>
      <c r="H18" s="548" t="s">
        <v>36</v>
      </c>
      <c r="I18" s="548" t="s">
        <v>258</v>
      </c>
      <c r="J18" s="548" t="s">
        <v>36</v>
      </c>
      <c r="K18" s="548" t="s">
        <v>184</v>
      </c>
      <c r="L18" s="548" t="s">
        <v>36</v>
      </c>
      <c r="M18" s="548" t="s">
        <v>185</v>
      </c>
      <c r="N18" s="548" t="s">
        <v>36</v>
      </c>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row>
    <row r="19" spans="1:113" ht="18" customHeight="1">
      <c r="A19" s="552"/>
      <c r="B19" s="554"/>
      <c r="C19" s="557"/>
      <c r="D19" s="549"/>
      <c r="E19" s="549"/>
      <c r="F19" s="549"/>
      <c r="G19" s="549"/>
      <c r="H19" s="549"/>
      <c r="I19" s="549"/>
      <c r="J19" s="549"/>
      <c r="K19" s="549"/>
      <c r="L19" s="549"/>
      <c r="M19" s="549"/>
      <c r="N19" s="549"/>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row>
    <row r="20" spans="1:113" ht="21" customHeight="1" thickBot="1">
      <c r="A20" s="552"/>
      <c r="B20" s="555"/>
      <c r="C20" s="557"/>
      <c r="D20" s="549"/>
      <c r="E20" s="550"/>
      <c r="F20" s="549"/>
      <c r="G20" s="550"/>
      <c r="H20" s="549"/>
      <c r="I20" s="550"/>
      <c r="J20" s="549"/>
      <c r="K20" s="550"/>
      <c r="L20" s="550"/>
      <c r="M20" s="550"/>
      <c r="N20" s="550"/>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row>
    <row r="21" spans="1:113" s="111" customFormat="1" ht="18">
      <c r="A21" s="115"/>
      <c r="B21" s="118"/>
      <c r="C21" s="91"/>
      <c r="D21" s="90"/>
      <c r="E21" s="92"/>
      <c r="F21" s="90"/>
      <c r="G21" s="92"/>
      <c r="H21" s="90"/>
      <c r="I21" s="92"/>
      <c r="J21" s="90"/>
      <c r="K21" s="205"/>
      <c r="L21" s="206"/>
      <c r="M21" s="268"/>
      <c r="N21" s="206"/>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row>
    <row r="22" spans="1:113" s="111" customFormat="1" ht="18">
      <c r="A22" s="116" t="e">
        <f>CONSOLIDA!#REF!</f>
        <v>#REF!</v>
      </c>
      <c r="B22" s="119" t="e">
        <f>CONSOLIDA!#REF!</f>
        <v>#REF!</v>
      </c>
      <c r="C22" s="94" t="e">
        <f>#REF!+#REF!+#REF!</f>
        <v>#REF!</v>
      </c>
      <c r="D22" s="93" t="e">
        <f>C22/$C$28</f>
        <v>#REF!</v>
      </c>
      <c r="E22" s="95" t="e">
        <f>#REF!</f>
        <v>#REF!</v>
      </c>
      <c r="F22" s="93" t="e">
        <f>E22/$I$14</f>
        <v>#REF!</v>
      </c>
      <c r="G22" s="95" t="e">
        <f>'6ª Med_Contr'!G22+#REF!+#REF!</f>
        <v>#REF!</v>
      </c>
      <c r="H22" s="93" t="e">
        <f>G22/C$28</f>
        <v>#REF!</v>
      </c>
      <c r="I22" s="95" t="e">
        <f>C22-G22</f>
        <v>#REF!</v>
      </c>
      <c r="J22" s="93" t="e">
        <f>I22/C$28</f>
        <v>#REF!</v>
      </c>
      <c r="K22" s="207" t="e">
        <f>IF(#REF!&lt;&gt;0,#REF!-'1ª Med_Contr'!E22-'2ª Med_Contr'!E22-'3ª Med_Contr'!E22-'4ª Med_Contr'!E22-'5ª Med_Contr'!E22-'6ª Med_Contr'!E22-'7ª Med_Contr'!E22-'8ª Med_Contr'!E22-'9ª Med_Contr'!E22-'10ª Med_Contr'!E22-'11ª Med_Contr'!E22-'12ª Med_Contr'!E22,0)</f>
        <v>#REF!</v>
      </c>
      <c r="L22" s="208" t="e">
        <f>K22/#REF!</f>
        <v>#REF!</v>
      </c>
      <c r="M22" s="269" t="e">
        <f>IF(#REF!&lt;&gt;0,SUM(#REF!)-'1ª Med_Adit'!E22-'2ª Med_Adit'!E22-'3ª Med_Adit'!E22-'4ª Med_Adit'!E22-'5ª Med_Adit'!E22-'6ª Med_Adit'!E22-'7ª Med_Adit'!E22-'8ª Med_Adit'!E22-'9ª Med_Adit'!E22-'10ª Med_Adit'!E22-'11ª Med_Adit'!E22-'12ª Med_Adit'!E22,0)</f>
        <v>#REF!</v>
      </c>
      <c r="N22" s="208" t="e">
        <f>M22/SUM(#REF!)</f>
        <v>#REF!</v>
      </c>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row>
    <row r="23" spans="1:113" s="111" customFormat="1" ht="18">
      <c r="A23" s="116" t="e">
        <f>CONSOLIDA!#REF!</f>
        <v>#REF!</v>
      </c>
      <c r="B23" s="119" t="e">
        <f>CONSOLIDA!#REF!</f>
        <v>#REF!</v>
      </c>
      <c r="C23" s="96" t="e">
        <f>#REF!+#REF!+#REF!</f>
        <v>#REF!</v>
      </c>
      <c r="D23" s="93" t="e">
        <f>C23/$C$28</f>
        <v>#REF!</v>
      </c>
      <c r="E23" s="95" t="e">
        <f>#REF!</f>
        <v>#REF!</v>
      </c>
      <c r="F23" s="93" t="e">
        <f>E23/$I$14</f>
        <v>#REF!</v>
      </c>
      <c r="G23" s="95" t="e">
        <f>'6ª Med_Contr'!G23+#REF!+#REF!</f>
        <v>#REF!</v>
      </c>
      <c r="H23" s="93" t="e">
        <f>G23/C$28</f>
        <v>#REF!</v>
      </c>
      <c r="I23" s="95" t="e">
        <f>C23-G23</f>
        <v>#REF!</v>
      </c>
      <c r="J23" s="93" t="e">
        <f>I23/C$28</f>
        <v>#REF!</v>
      </c>
      <c r="K23" s="207" t="e">
        <f>IF(#REF!&lt;&gt;0,#REF!-'1ª Med_Contr'!E23-'2ª Med_Contr'!E23-'3ª Med_Contr'!E23-'4ª Med_Contr'!E23-'5ª Med_Contr'!E23-'6ª Med_Contr'!E23-'7ª Med_Contr'!E23-'8ª Med_Contr'!E23-'9ª Med_Contr'!E23-'10ª Med_Contr'!E23-'11ª Med_Contr'!E23-'12ª Med_Contr'!E23,0)</f>
        <v>#REF!</v>
      </c>
      <c r="L23" s="208" t="e">
        <f>K23/#REF!</f>
        <v>#REF!</v>
      </c>
      <c r="M23" s="269" t="e">
        <f>IF(#REF!&lt;&gt;0,SUM(#REF!)-'1ª Med_Adit'!E23-'2ª Med_Adit'!E23-'3ª Med_Adit'!E23-'4ª Med_Adit'!E23-'5ª Med_Adit'!E23-'6ª Med_Adit'!E23-'7ª Med_Adit'!E23-'8ª Med_Adit'!E23-'9ª Med_Adit'!E23-'10ª Med_Adit'!E23-'11ª Med_Adit'!E23-'12ª Med_Adit'!E23,0)</f>
        <v>#REF!</v>
      </c>
      <c r="N23" s="208" t="e">
        <f>M23/SUM(#REF!)</f>
        <v>#REF!</v>
      </c>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row>
    <row r="24" spans="1:113" s="111" customFormat="1" ht="33">
      <c r="A24" s="116" t="str">
        <f>CONSOLIDA!A14</f>
        <v>2.0</v>
      </c>
      <c r="B24" s="119" t="str">
        <f>CONSOLIDA!B14</f>
        <v xml:space="preserve">INSTALAÇÕES ELÉTRICAS: QUADRA POLIESPORTIVA </v>
      </c>
      <c r="C24" s="96">
        <f>Elétrica!M201+Elétrica!O201+Elétrica!N201</f>
        <v>0</v>
      </c>
      <c r="D24" s="93" t="e">
        <f>C24/$C$28</f>
        <v>#REF!</v>
      </c>
      <c r="E24" s="95">
        <f>Elétrica!BB201</f>
        <v>0</v>
      </c>
      <c r="F24" s="93">
        <f>E24/$I$14</f>
        <v>0</v>
      </c>
      <c r="G24" s="95">
        <f>'6ª Med_Contr'!G24+Elétrica!BB201+Elétrica!BE201</f>
        <v>0</v>
      </c>
      <c r="H24" s="93" t="e">
        <f>G24/C$28</f>
        <v>#REF!</v>
      </c>
      <c r="I24" s="95">
        <f>C24-G24</f>
        <v>0</v>
      </c>
      <c r="J24" s="93" t="e">
        <f>I24/C$28</f>
        <v>#REF!</v>
      </c>
      <c r="K24" s="207">
        <f>IF(Elétrica!CR201&lt;&gt;0,Elétrica!M201-'1ª Med_Contr'!E24-'2ª Med_Contr'!E24-'3ª Med_Contr'!E24-'4ª Med_Contr'!E24-'5ª Med_Contr'!E24-'6ª Med_Contr'!E24-'7ª Med_Contr'!E24-'8ª Med_Contr'!E24-'9ª Med_Contr'!E24-'10ª Med_Contr'!E24-'11ª Med_Contr'!E24-'12ª Med_Contr'!E24,0)</f>
        <v>0</v>
      </c>
      <c r="L24" s="208" t="e">
        <f>K24/Elétrica!M201</f>
        <v>#DIV/0!</v>
      </c>
      <c r="M24" s="269">
        <f>IF(Elétrica!CU201&lt;&gt;0,SUM(Elétrica!N201:O201)-'1ª Med_Adit'!E24-'2ª Med_Adit'!E24-'3ª Med_Adit'!E24-'4ª Med_Adit'!E24-'5ª Med_Adit'!E24-'6ª Med_Adit'!E24-'7ª Med_Adit'!E24-'8ª Med_Adit'!E24-'9ª Med_Adit'!E24-'10ª Med_Adit'!E24-'11ª Med_Adit'!E24-'12ª Med_Adit'!E24,0)</f>
        <v>0</v>
      </c>
      <c r="N24" s="208" t="e">
        <f>M24/SUM(Elétrica!N201:O201)</f>
        <v>#DIV/0!</v>
      </c>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row>
    <row r="25" spans="1:113" s="111" customFormat="1" ht="18">
      <c r="A25" s="116" t="e">
        <f>CONSOLIDA!#REF!</f>
        <v>#REF!</v>
      </c>
      <c r="B25" s="119" t="e">
        <f>CONSOLIDA!#REF!</f>
        <v>#REF!</v>
      </c>
      <c r="C25" s="96" t="e">
        <f>#REF!+#REF!+#REF!</f>
        <v>#REF!</v>
      </c>
      <c r="D25" s="93" t="e">
        <f>C25/$C$28</f>
        <v>#REF!</v>
      </c>
      <c r="E25" s="97" t="e">
        <f>#REF!</f>
        <v>#REF!</v>
      </c>
      <c r="F25" s="93" t="e">
        <f>E25/$I$14</f>
        <v>#REF!</v>
      </c>
      <c r="G25" s="95" t="e">
        <f>'6ª Med_Contr'!G25+#REF!+#REF!</f>
        <v>#REF!</v>
      </c>
      <c r="H25" s="93" t="e">
        <f>G25/C$28</f>
        <v>#REF!</v>
      </c>
      <c r="I25" s="95" t="e">
        <f>C25-G25</f>
        <v>#REF!</v>
      </c>
      <c r="J25" s="93" t="e">
        <f>I25/C$28</f>
        <v>#REF!</v>
      </c>
      <c r="K25" s="207" t="e">
        <f>IF(#REF!&lt;&gt;0,#REF!-'1ª Med_Contr'!E25-'2ª Med_Contr'!E25-'3ª Med_Contr'!E25-'4ª Med_Contr'!E25-'5ª Med_Contr'!E25-'6ª Med_Contr'!E25-'7ª Med_Contr'!E25-'8ª Med_Contr'!E25-'9ª Med_Contr'!E25-'10ª Med_Contr'!E25-'11ª Med_Contr'!E25-'12ª Med_Contr'!E25,0)</f>
        <v>#REF!</v>
      </c>
      <c r="L25" s="208" t="e">
        <f>K25/#REF!</f>
        <v>#REF!</v>
      </c>
      <c r="M25" s="269" t="e">
        <f>IF(#REF!&lt;&gt;0,SUM(#REF!)-'1ª Med_Adit'!E25-'2ª Med_Adit'!E25-'3ª Med_Adit'!E25-'4ª Med_Adit'!E25-'5ª Med_Adit'!E25-'6ª Med_Adit'!E25-'7ª Med_Adit'!E25-'8ª Med_Adit'!E25-'9ª Med_Adit'!E25-'10ª Med_Adit'!E25-'11ª Med_Adit'!E25-'12ª Med_Adit'!E25,0)</f>
        <v>#REF!</v>
      </c>
      <c r="N25" s="208" t="e">
        <f>M25/SUM(#REF!)</f>
        <v>#REF!</v>
      </c>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row>
    <row r="26" spans="1:113" s="111" customFormat="1" ht="66">
      <c r="A26" s="116" t="str">
        <f>CONSOLIDA!A13</f>
        <v>1.0</v>
      </c>
      <c r="B26" s="119" t="str">
        <f>CONSOLIDA!B13</f>
        <v>CONSTRUÇÃO DE QUADRA POLI-ESPORTIVA COBERTA COM ARQUIBANCADA DE 2 DEGRAUS NAS DUAS LATERAIS  - DIMENSÃO DA QUADRA 24X32M</v>
      </c>
      <c r="C26" s="96">
        <f>Quadra!L47+Quadra!M47+Quadra!N47</f>
        <v>360676.5400000001</v>
      </c>
      <c r="D26" s="93" t="e">
        <f>C26/$C$28</f>
        <v>#REF!</v>
      </c>
      <c r="E26" s="97">
        <f>Quadra!BA47</f>
        <v>0</v>
      </c>
      <c r="F26" s="93">
        <f>E26/$I$14</f>
        <v>0</v>
      </c>
      <c r="G26" s="95">
        <f>'6ª Med_Contr'!G26+Quadra!BA47+Quadra!BD47</f>
        <v>2189.5</v>
      </c>
      <c r="H26" s="93" t="e">
        <f>G26/C$28</f>
        <v>#REF!</v>
      </c>
      <c r="I26" s="95">
        <f>C26-G26</f>
        <v>358487.0400000001</v>
      </c>
      <c r="J26" s="93" t="e">
        <f>I26/C$28</f>
        <v>#REF!</v>
      </c>
      <c r="K26" s="207">
        <f>IF(Quadra!CQ47&lt;&gt;0,Quadra!L47-'1ª Med_Contr'!E26-'2ª Med_Contr'!E26-'3ª Med_Contr'!E26-'4ª Med_Contr'!E26-'5ª Med_Contr'!E26-'6ª Med_Contr'!E26-'7ª Med_Contr'!E26-'8ª Med_Contr'!E26-'9ª Med_Contr'!E26-'10ª Med_Contr'!E26-'11ª Med_Contr'!E26-'12ª Med_Contr'!E26,0)</f>
        <v>358487.0400000001</v>
      </c>
      <c r="L26" s="208">
        <f>K26/Quadra!L47</f>
        <v>0.99392946377937419</v>
      </c>
      <c r="M26" s="269">
        <f>IF(Quadra!CT47&lt;&gt;0,SUM(Quadra!M47:N47)-'1ª Med_Adit'!E26-'2ª Med_Adit'!E26-'3ª Med_Adit'!E26-'4ª Med_Adit'!E26-'5ª Med_Adit'!E26-'6ª Med_Adit'!E26-'7ª Med_Adit'!E26-'8ª Med_Adit'!E26-'9ª Med_Adit'!E26-'10ª Med_Adit'!E26-'11ª Med_Adit'!E26-'12ª Med_Adit'!E26,0)</f>
        <v>0</v>
      </c>
      <c r="N26" s="208" t="e">
        <f>M26/SUM(Quadra!M47:N47)</f>
        <v>#DIV/0!</v>
      </c>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row>
    <row r="27" spans="1:113" ht="18.75" thickBot="1">
      <c r="A27" s="117"/>
      <c r="B27" s="120"/>
      <c r="C27" s="112"/>
      <c r="D27" s="112"/>
      <c r="E27" s="112"/>
      <c r="F27" s="112"/>
      <c r="G27" s="112"/>
      <c r="H27" s="112"/>
      <c r="I27" s="112"/>
      <c r="J27" s="112"/>
      <c r="K27" s="271"/>
      <c r="L27" s="272"/>
      <c r="M27" s="270"/>
      <c r="N27" s="209"/>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row>
    <row r="28" spans="1:113" ht="18.75" thickBot="1">
      <c r="A28" s="544" t="s">
        <v>71</v>
      </c>
      <c r="B28" s="545"/>
      <c r="C28" s="99" t="e">
        <f t="shared" ref="C28:J28" si="0">SUM(C22:C27)</f>
        <v>#REF!</v>
      </c>
      <c r="D28" s="98" t="e">
        <f t="shared" si="0"/>
        <v>#REF!</v>
      </c>
      <c r="E28" s="99" t="e">
        <f t="shared" si="0"/>
        <v>#REF!</v>
      </c>
      <c r="F28" s="98" t="e">
        <f t="shared" si="0"/>
        <v>#REF!</v>
      </c>
      <c r="G28" s="99" t="e">
        <f t="shared" si="0"/>
        <v>#REF!</v>
      </c>
      <c r="H28" s="98" t="e">
        <f t="shared" si="0"/>
        <v>#REF!</v>
      </c>
      <c r="I28" s="99" t="e">
        <f t="shared" si="0"/>
        <v>#REF!</v>
      </c>
      <c r="J28" s="98" t="e">
        <f t="shared" si="0"/>
        <v>#REF!</v>
      </c>
      <c r="K28" s="99" t="e">
        <f>SUM(K22:K27)</f>
        <v>#REF!</v>
      </c>
      <c r="L28" s="98" t="e">
        <f>K28/CONSOLIDA!C16</f>
        <v>#REF!</v>
      </c>
      <c r="M28" s="99" t="e">
        <f>SUM(M22:M27)</f>
        <v>#REF!</v>
      </c>
      <c r="N28" s="98" t="e">
        <f>M28/(CONSOLIDA!E16+CONSOLIDA!G16)</f>
        <v>#REF!</v>
      </c>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row>
    <row r="29" spans="1:113" ht="15.75">
      <c r="A29" s="132"/>
      <c r="B29" s="100"/>
      <c r="C29" s="101"/>
      <c r="D29" s="101"/>
      <c r="E29" s="101"/>
      <c r="F29" s="101"/>
      <c r="G29" s="108"/>
      <c r="H29" s="108"/>
      <c r="I29" s="108"/>
      <c r="J29" s="12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row>
    <row r="30" spans="1:113" ht="15.75">
      <c r="A30" s="133"/>
      <c r="B30" s="142" t="s">
        <v>173</v>
      </c>
      <c r="C30" s="168" t="e">
        <f>E28</f>
        <v>#REF!</v>
      </c>
      <c r="D30" s="193"/>
      <c r="E30" s="101"/>
      <c r="F30" s="101"/>
      <c r="G30" s="109"/>
      <c r="H30" s="109"/>
      <c r="I30" s="109"/>
      <c r="J30" s="194"/>
    </row>
    <row r="31" spans="1:113" ht="16.5" thickBot="1">
      <c r="A31" s="133"/>
      <c r="B31" s="142"/>
      <c r="C31" s="168"/>
      <c r="D31" s="193"/>
      <c r="E31" s="101"/>
      <c r="F31" s="101"/>
      <c r="G31" s="109"/>
      <c r="H31" s="109"/>
      <c r="I31" s="109"/>
      <c r="J31" s="194"/>
    </row>
    <row r="32" spans="1:113" ht="18.75" thickBot="1">
      <c r="A32" s="133"/>
      <c r="B32" s="166" t="s">
        <v>175</v>
      </c>
      <c r="C32" s="170" t="e">
        <f>C30</f>
        <v>#REF!</v>
      </c>
      <c r="D32" s="167" t="e">
        <f>C32/C28</f>
        <v>#REF!</v>
      </c>
      <c r="E32" s="101"/>
      <c r="F32" s="101"/>
      <c r="G32" s="109"/>
      <c r="H32" s="109"/>
      <c r="I32" s="109"/>
      <c r="J32" s="194"/>
    </row>
    <row r="33" spans="1:10" ht="15.75">
      <c r="A33" s="133"/>
      <c r="B33" s="142"/>
      <c r="C33" s="141"/>
      <c r="D33" s="101"/>
      <c r="E33" s="101"/>
      <c r="F33" s="101"/>
      <c r="G33" s="109"/>
      <c r="H33" s="109"/>
      <c r="I33" s="109"/>
      <c r="J33" s="194"/>
    </row>
    <row r="34" spans="1:10" ht="18">
      <c r="A34" s="132"/>
      <c r="B34" s="171" t="s">
        <v>176</v>
      </c>
      <c r="C34" s="546" t="e">
        <f ca="1">UPPER([3]!VExtenso(C30))</f>
        <v>#NAME?</v>
      </c>
      <c r="D34" s="546"/>
      <c r="E34" s="546"/>
      <c r="F34" s="546"/>
      <c r="G34" s="546"/>
      <c r="H34" s="546"/>
      <c r="I34" s="546"/>
      <c r="J34" s="547"/>
    </row>
    <row r="35" spans="1:10" ht="18">
      <c r="A35" s="132"/>
      <c r="B35" s="172"/>
      <c r="C35" s="546"/>
      <c r="D35" s="546"/>
      <c r="E35" s="546"/>
      <c r="F35" s="546"/>
      <c r="G35" s="546"/>
      <c r="H35" s="546"/>
      <c r="I35" s="546"/>
      <c r="J35" s="547"/>
    </row>
    <row r="36" spans="1:10" ht="15.75">
      <c r="A36" s="132"/>
      <c r="B36" s="100"/>
      <c r="C36" s="101"/>
      <c r="D36" s="101"/>
      <c r="E36" s="101"/>
      <c r="F36" s="101"/>
      <c r="G36" s="108"/>
      <c r="H36" s="108"/>
      <c r="I36" s="108"/>
      <c r="J36" s="128"/>
    </row>
    <row r="37" spans="1:10" ht="15.75">
      <c r="A37" s="132"/>
      <c r="B37" s="100"/>
      <c r="C37" s="101"/>
      <c r="D37" s="101"/>
      <c r="E37" s="101"/>
      <c r="F37" s="101"/>
      <c r="G37" s="108"/>
      <c r="H37" s="108"/>
      <c r="I37" s="108"/>
      <c r="J37" s="128"/>
    </row>
    <row r="38" spans="1:10" ht="15.75">
      <c r="A38" s="134"/>
      <c r="B38" s="103"/>
      <c r="C38" s="108"/>
      <c r="D38" s="173"/>
      <c r="E38" s="173"/>
      <c r="F38" s="108"/>
      <c r="G38" s="104"/>
      <c r="H38" s="104"/>
      <c r="I38" s="104"/>
      <c r="J38" s="128"/>
    </row>
    <row r="39" spans="1:10" ht="15.75" customHeight="1">
      <c r="A39" s="134"/>
      <c r="B39" s="174" t="s">
        <v>65</v>
      </c>
      <c r="C39" s="108"/>
      <c r="D39" s="581" t="s">
        <v>123</v>
      </c>
      <c r="E39" s="581"/>
      <c r="F39" s="108"/>
      <c r="G39" s="580" t="s">
        <v>122</v>
      </c>
      <c r="H39" s="580"/>
      <c r="I39" s="580"/>
      <c r="J39" s="128"/>
    </row>
    <row r="40" spans="1:10" ht="16.5" thickBot="1">
      <c r="A40" s="135"/>
      <c r="B40" s="136"/>
      <c r="C40" s="137"/>
      <c r="D40" s="137"/>
      <c r="E40" s="137"/>
      <c r="F40" s="137"/>
      <c r="G40" s="138"/>
      <c r="H40" s="138"/>
      <c r="I40" s="138"/>
      <c r="J40" s="139"/>
    </row>
  </sheetData>
  <mergeCells count="40">
    <mergeCell ref="A28:B28"/>
    <mergeCell ref="A18:A20"/>
    <mergeCell ref="D18:D20"/>
    <mergeCell ref="K17:N17"/>
    <mergeCell ref="K18:K20"/>
    <mergeCell ref="L18:L20"/>
    <mergeCell ref="M18:M20"/>
    <mergeCell ref="N18:N20"/>
    <mergeCell ref="B18:B20"/>
    <mergeCell ref="D39:E39"/>
    <mergeCell ref="C34:J35"/>
    <mergeCell ref="G18:G20"/>
    <mergeCell ref="H18:H20"/>
    <mergeCell ref="G39:I39"/>
    <mergeCell ref="I18:I20"/>
    <mergeCell ref="J18:J20"/>
    <mergeCell ref="C18:C20"/>
    <mergeCell ref="E18:E20"/>
    <mergeCell ref="F18:F20"/>
    <mergeCell ref="G12:H12"/>
    <mergeCell ref="I12:J12"/>
    <mergeCell ref="A6:J6"/>
    <mergeCell ref="G7:H7"/>
    <mergeCell ref="G8:H8"/>
    <mergeCell ref="G9:H9"/>
    <mergeCell ref="I7:J7"/>
    <mergeCell ref="I8:J8"/>
    <mergeCell ref="I9:J9"/>
    <mergeCell ref="I10:J10"/>
    <mergeCell ref="G10:H10"/>
    <mergeCell ref="G11:H11"/>
    <mergeCell ref="I11:J11"/>
    <mergeCell ref="G16:H16"/>
    <mergeCell ref="I16:J16"/>
    <mergeCell ref="G13:H13"/>
    <mergeCell ref="I13:J13"/>
    <mergeCell ref="G15:H15"/>
    <mergeCell ref="I15:J15"/>
    <mergeCell ref="I14:J14"/>
    <mergeCell ref="G14:H14"/>
  </mergeCells>
  <phoneticPr fontId="0" type="noConversion"/>
  <printOptions horizontalCentered="1" verticalCentered="1"/>
  <pageMargins left="0.39370078740157483" right="0.39370078740157483" top="0.39370078740157483" bottom="0.39370078740157483" header="0.39370078740157483" footer="0.39370078740157483"/>
  <pageSetup paperSize="9" scale="55" orientation="landscape" horizontalDpi="150" verticalDpi="150" r:id="rId1"/>
  <headerFooter alignWithMargins="0">
    <oddHeader>Página &amp;P de &amp;N</oddHeader>
    <oddFooter>&amp;C&amp;F</oddFooter>
  </headerFooter>
  <drawing r:id="rId2"/>
</worksheet>
</file>

<file path=xl/worksheets/sheet13.xml><?xml version="1.0" encoding="utf-8"?>
<worksheet xmlns="http://schemas.openxmlformats.org/spreadsheetml/2006/main" xmlns:r="http://schemas.openxmlformats.org/officeDocument/2006/relationships">
  <sheetPr codeName="Plan15">
    <tabColor rgb="FFFFC000"/>
  </sheetPr>
  <dimension ref="A1:DI40"/>
  <sheetViews>
    <sheetView view="pageBreakPreview" zoomScale="60" zoomScalePageLayoutView="75" workbookViewId="0">
      <selection activeCell="M6" sqref="M6"/>
    </sheetView>
  </sheetViews>
  <sheetFormatPr defaultRowHeight="15"/>
  <cols>
    <col min="1" max="1" width="10.42578125" style="105" customWidth="1"/>
    <col min="2" max="2" width="62.42578125" style="105" customWidth="1"/>
    <col min="3" max="3" width="19.85546875" style="105" customWidth="1"/>
    <col min="4" max="4" width="11.42578125" style="105" customWidth="1"/>
    <col min="5" max="5" width="21.85546875" style="105" customWidth="1"/>
    <col min="6" max="6" width="11.42578125" style="105" customWidth="1"/>
    <col min="7" max="7" width="21.28515625" style="105" customWidth="1"/>
    <col min="8" max="8" width="11.42578125" style="105" customWidth="1"/>
    <col min="9" max="9" width="21.28515625" style="105" customWidth="1"/>
    <col min="10" max="10" width="11.42578125" style="105" customWidth="1"/>
    <col min="11" max="11" width="19" style="105" customWidth="1"/>
    <col min="12" max="12" width="11.42578125" style="105" customWidth="1"/>
    <col min="13" max="13" width="19" style="105" customWidth="1"/>
    <col min="14" max="14" width="11.42578125" style="105" customWidth="1"/>
    <col min="15" max="16384" width="9.140625" style="105"/>
  </cols>
  <sheetData>
    <row r="1" spans="1:10" ht="15.75">
      <c r="A1" s="121"/>
      <c r="B1" s="122" t="s">
        <v>64</v>
      </c>
      <c r="C1" s="123"/>
      <c r="D1" s="123"/>
      <c r="E1" s="123"/>
      <c r="F1" s="123"/>
      <c r="G1" s="124"/>
      <c r="H1" s="124"/>
      <c r="I1" s="124"/>
      <c r="J1" s="125"/>
    </row>
    <row r="2" spans="1:10" ht="15.75">
      <c r="A2" s="126"/>
      <c r="B2" s="127" t="s">
        <v>52</v>
      </c>
      <c r="C2" s="109"/>
      <c r="D2" s="109"/>
      <c r="E2" s="109"/>
      <c r="F2" s="109"/>
      <c r="G2" s="108"/>
      <c r="H2" s="108"/>
      <c r="I2" s="108"/>
      <c r="J2" s="128"/>
    </row>
    <row r="3" spans="1:10" ht="15.75">
      <c r="A3" s="126"/>
      <c r="B3" s="127" t="s">
        <v>169</v>
      </c>
      <c r="C3" s="109"/>
      <c r="D3" s="109"/>
      <c r="E3" s="109"/>
      <c r="F3" s="109"/>
      <c r="G3" s="108"/>
      <c r="H3" s="108"/>
      <c r="I3" s="108"/>
      <c r="J3" s="128"/>
    </row>
    <row r="4" spans="1:10" ht="15.75">
      <c r="A4" s="126"/>
      <c r="B4" s="127" t="s">
        <v>310</v>
      </c>
      <c r="C4" s="109"/>
      <c r="D4" s="109"/>
      <c r="E4" s="109"/>
      <c r="F4" s="109"/>
      <c r="G4" s="108"/>
      <c r="H4" s="108"/>
      <c r="I4" s="108"/>
      <c r="J4" s="128"/>
    </row>
    <row r="5" spans="1:10" ht="15.75">
      <c r="A5" s="126"/>
      <c r="B5" s="127" t="s">
        <v>2</v>
      </c>
      <c r="C5" s="109"/>
      <c r="D5" s="109"/>
      <c r="E5" s="109"/>
      <c r="F5" s="109"/>
      <c r="G5" s="108"/>
      <c r="H5" s="108"/>
      <c r="I5" s="108"/>
      <c r="J5" s="128"/>
    </row>
    <row r="6" spans="1:10" ht="26.25">
      <c r="A6" s="572" t="s">
        <v>262</v>
      </c>
      <c r="B6" s="573"/>
      <c r="C6" s="573"/>
      <c r="D6" s="573"/>
      <c r="E6" s="573"/>
      <c r="F6" s="573"/>
      <c r="G6" s="573"/>
      <c r="H6" s="573"/>
      <c r="I6" s="573"/>
      <c r="J6" s="574"/>
    </row>
    <row r="7" spans="1:10" s="106" customFormat="1" ht="16.5">
      <c r="A7" s="129"/>
      <c r="B7" s="107"/>
      <c r="C7" s="107"/>
      <c r="D7" s="107"/>
      <c r="E7" s="107"/>
      <c r="F7" s="131"/>
      <c r="G7" s="561" t="str">
        <f>'1ª Med_Contr'!G7:H7</f>
        <v>Termo de Contrato:</v>
      </c>
      <c r="H7" s="561"/>
      <c r="I7" s="575" t="str">
        <f>'1ª Med_Contr'!I7:J7</f>
        <v>37/2012</v>
      </c>
      <c r="J7" s="576"/>
    </row>
    <row r="8" spans="1:10" ht="16.5">
      <c r="A8" s="175" t="str">
        <f>CONSOLIDA!A6</f>
        <v>ESTABELECIMENTO: EE MARIO CORREA DA COSTA - QUADRA POLIESPORTIVA COBERTA</v>
      </c>
      <c r="B8" s="131"/>
      <c r="C8" s="108"/>
      <c r="D8" s="108"/>
      <c r="E8" s="108"/>
      <c r="F8" s="108"/>
      <c r="G8" s="577" t="s">
        <v>67</v>
      </c>
      <c r="H8" s="577"/>
      <c r="I8" s="578" t="s">
        <v>296</v>
      </c>
      <c r="J8" s="579"/>
    </row>
    <row r="9" spans="1:10" ht="16.5">
      <c r="A9" s="175" t="str">
        <f>CONSOLIDA!A7</f>
        <v>MUNICÍPIO: PARANAITA-MT</v>
      </c>
      <c r="B9" s="131"/>
      <c r="C9" s="108"/>
      <c r="D9" s="108"/>
      <c r="E9" s="108"/>
      <c r="F9" s="108"/>
      <c r="G9" s="561" t="s">
        <v>48</v>
      </c>
      <c r="H9" s="561"/>
      <c r="I9" s="569">
        <f>'5ª Med_Contr'!I9:J9+30</f>
        <v>41615</v>
      </c>
      <c r="J9" s="563"/>
    </row>
    <row r="10" spans="1:10" ht="16.5">
      <c r="A10" s="175" t="str">
        <f>CONSOLIDA!A8</f>
        <v xml:space="preserve">ENDEREÇO: VIA 2, CENTRO </v>
      </c>
      <c r="B10" s="109"/>
      <c r="C10" s="164"/>
      <c r="D10" s="164"/>
      <c r="E10" s="108"/>
      <c r="F10" s="108"/>
      <c r="G10" s="561" t="s">
        <v>103</v>
      </c>
      <c r="H10" s="561"/>
      <c r="I10" s="569">
        <f>'1ª Med_Contr'!I10:J10</f>
        <v>41435</v>
      </c>
      <c r="J10" s="563"/>
    </row>
    <row r="11" spans="1:10" ht="16.5">
      <c r="A11" s="130"/>
      <c r="B11" s="109"/>
      <c r="C11" s="66"/>
      <c r="D11" s="66"/>
      <c r="E11" s="108"/>
      <c r="F11" s="108"/>
      <c r="G11" s="561" t="s">
        <v>104</v>
      </c>
      <c r="H11" s="561"/>
      <c r="I11" s="569" t="e">
        <f>I10+#REF!</f>
        <v>#REF!</v>
      </c>
      <c r="J11" s="563"/>
    </row>
    <row r="12" spans="1:10" ht="16.5">
      <c r="A12" s="130"/>
      <c r="B12" s="109"/>
      <c r="C12" s="66"/>
      <c r="D12" s="66"/>
      <c r="E12" s="108"/>
      <c r="F12" s="108"/>
      <c r="G12" s="561" t="s">
        <v>355</v>
      </c>
      <c r="H12" s="561"/>
      <c r="I12" s="569" t="e">
        <f>'1ª Med_Contr'!I12:J12</f>
        <v>#REF!</v>
      </c>
      <c r="J12" s="563"/>
    </row>
    <row r="13" spans="1:10" s="193" customFormat="1" ht="16.5">
      <c r="A13" s="130"/>
      <c r="B13" s="109"/>
      <c r="C13" s="66"/>
      <c r="D13" s="66"/>
      <c r="E13" s="109"/>
      <c r="F13" s="109"/>
      <c r="G13" s="566" t="s">
        <v>172</v>
      </c>
      <c r="H13" s="566"/>
      <c r="I13" s="567">
        <f>'1ª Med_Contr'!I13:J13</f>
        <v>4457665.79</v>
      </c>
      <c r="J13" s="568"/>
    </row>
    <row r="14" spans="1:10" ht="16.5">
      <c r="A14" s="130"/>
      <c r="B14" s="109"/>
      <c r="C14" s="66"/>
      <c r="D14" s="66"/>
      <c r="E14" s="108"/>
      <c r="F14" s="108"/>
      <c r="G14" s="561" t="s">
        <v>113</v>
      </c>
      <c r="H14" s="561"/>
      <c r="I14" s="570">
        <f>CONSOLIDA!C16</f>
        <v>379826.28000000009</v>
      </c>
      <c r="J14" s="571"/>
    </row>
    <row r="15" spans="1:10" ht="16.5">
      <c r="A15" s="130"/>
      <c r="B15" s="109"/>
      <c r="C15" s="66"/>
      <c r="D15" s="66"/>
      <c r="E15" s="108"/>
      <c r="F15" s="108"/>
      <c r="G15" s="561" t="s">
        <v>182</v>
      </c>
      <c r="H15" s="561"/>
      <c r="I15" s="562">
        <f>CONSOLIDA!E16</f>
        <v>0</v>
      </c>
      <c r="J15" s="563"/>
    </row>
    <row r="16" spans="1:10" ht="16.5">
      <c r="A16" s="130"/>
      <c r="B16" s="109"/>
      <c r="C16" s="66"/>
      <c r="D16" s="66"/>
      <c r="E16" s="108"/>
      <c r="F16" s="108"/>
      <c r="G16" s="561" t="s">
        <v>181</v>
      </c>
      <c r="H16" s="561"/>
      <c r="I16" s="562">
        <f>CONSOLIDA!G16</f>
        <v>0</v>
      </c>
      <c r="J16" s="563"/>
    </row>
    <row r="17" spans="1:113" ht="17.25" thickBot="1">
      <c r="A17" s="130"/>
      <c r="B17" s="109"/>
      <c r="C17" s="66"/>
      <c r="D17" s="66"/>
      <c r="E17" s="108"/>
      <c r="F17" s="66"/>
      <c r="G17" s="66"/>
      <c r="H17" s="143"/>
      <c r="I17" s="143"/>
      <c r="J17" s="128"/>
      <c r="K17" s="564" t="s">
        <v>186</v>
      </c>
      <c r="L17" s="565"/>
      <c r="M17" s="565"/>
      <c r="N17" s="565"/>
    </row>
    <row r="18" spans="1:113" ht="15" customHeight="1">
      <c r="A18" s="551" t="s">
        <v>5</v>
      </c>
      <c r="B18" s="553" t="s">
        <v>43</v>
      </c>
      <c r="C18" s="556" t="s">
        <v>183</v>
      </c>
      <c r="D18" s="548" t="s">
        <v>36</v>
      </c>
      <c r="E18" s="548" t="s">
        <v>115</v>
      </c>
      <c r="F18" s="548" t="s">
        <v>36</v>
      </c>
      <c r="G18" s="548" t="s">
        <v>257</v>
      </c>
      <c r="H18" s="548" t="s">
        <v>36</v>
      </c>
      <c r="I18" s="548" t="s">
        <v>258</v>
      </c>
      <c r="J18" s="548" t="s">
        <v>36</v>
      </c>
      <c r="K18" s="548" t="s">
        <v>184</v>
      </c>
      <c r="L18" s="548" t="s">
        <v>36</v>
      </c>
      <c r="M18" s="548" t="s">
        <v>185</v>
      </c>
      <c r="N18" s="548" t="s">
        <v>36</v>
      </c>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row>
    <row r="19" spans="1:113" ht="18" customHeight="1">
      <c r="A19" s="552"/>
      <c r="B19" s="554"/>
      <c r="C19" s="557"/>
      <c r="D19" s="549"/>
      <c r="E19" s="549"/>
      <c r="F19" s="549"/>
      <c r="G19" s="549"/>
      <c r="H19" s="549"/>
      <c r="I19" s="549"/>
      <c r="J19" s="549"/>
      <c r="K19" s="549"/>
      <c r="L19" s="549"/>
      <c r="M19" s="549"/>
      <c r="N19" s="549"/>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row>
    <row r="20" spans="1:113" ht="21" customHeight="1" thickBot="1">
      <c r="A20" s="552"/>
      <c r="B20" s="555"/>
      <c r="C20" s="557"/>
      <c r="D20" s="549"/>
      <c r="E20" s="550"/>
      <c r="F20" s="549"/>
      <c r="G20" s="550"/>
      <c r="H20" s="549"/>
      <c r="I20" s="550"/>
      <c r="J20" s="549"/>
      <c r="K20" s="550"/>
      <c r="L20" s="550"/>
      <c r="M20" s="550"/>
      <c r="N20" s="550"/>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row>
    <row r="21" spans="1:113" s="111" customFormat="1" ht="18">
      <c r="A21" s="115"/>
      <c r="B21" s="118"/>
      <c r="C21" s="91"/>
      <c r="D21" s="90"/>
      <c r="E21" s="92"/>
      <c r="F21" s="90"/>
      <c r="G21" s="92"/>
      <c r="H21" s="90"/>
      <c r="I21" s="92"/>
      <c r="J21" s="90"/>
      <c r="K21" s="205"/>
      <c r="L21" s="206"/>
      <c r="M21" s="268"/>
      <c r="N21" s="206"/>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row>
    <row r="22" spans="1:113" s="111" customFormat="1" ht="117" customHeight="1">
      <c r="A22" s="116" t="e">
        <f>CONSOLIDA!#REF!</f>
        <v>#REF!</v>
      </c>
      <c r="B22" s="119" t="e">
        <f>CONSOLIDA!#REF!</f>
        <v>#REF!</v>
      </c>
      <c r="C22" s="94" t="e">
        <f>#REF!+#REF!+#REF!</f>
        <v>#REF!</v>
      </c>
      <c r="D22" s="93" t="e">
        <f>C22/$C$28</f>
        <v>#REF!</v>
      </c>
      <c r="E22" s="165" t="e">
        <f>#REF!</f>
        <v>#REF!</v>
      </c>
      <c r="F22" s="93" t="e">
        <f>E22/(SUM($I$15:$I$16))</f>
        <v>#REF!</v>
      </c>
      <c r="G22" s="95" t="e">
        <f>'5ª Med_Contr'!G22+#REF!+#REF!</f>
        <v>#REF!</v>
      </c>
      <c r="H22" s="93" t="e">
        <f>G22/C$28</f>
        <v>#REF!</v>
      </c>
      <c r="I22" s="95" t="e">
        <f>C22-G22</f>
        <v>#REF!</v>
      </c>
      <c r="J22" s="93" t="e">
        <f>I22/C$28</f>
        <v>#REF!</v>
      </c>
      <c r="K22" s="207" t="e">
        <f>IF(#REF!&lt;&gt;0,#REF!-'1ª Med_Contr'!E22-'2ª Med_Contr'!E22-'3ª Med_Contr'!E22-'4ª Med_Contr'!E22-'5ª Med_Contr'!E22-'6ª Med_Contr'!E22-'7ª Med_Contr'!E22-'8ª Med_Contr'!E22-'9ª Med_Contr'!E22-'10ª Med_Contr'!E22-'11ª Med_Contr'!E22-'12ª Med_Contr'!E22,0)</f>
        <v>#REF!</v>
      </c>
      <c r="L22" s="208" t="e">
        <f>K22/#REF!</f>
        <v>#REF!</v>
      </c>
      <c r="M22" s="269" t="e">
        <f>IF(#REF!&lt;&gt;0,SUM(#REF!)-'1ª Med_Adit'!E22-'2ª Med_Adit'!E22-'3ª Med_Adit'!E22-'4ª Med_Adit'!E22-'5ª Med_Adit'!E22-'6ª Med_Adit'!E22-'7ª Med_Adit'!E22-'8ª Med_Adit'!E22-'9ª Med_Adit'!E22-'10ª Med_Adit'!E22-'11ª Med_Adit'!E22-'12ª Med_Adit'!E22,0)</f>
        <v>#REF!</v>
      </c>
      <c r="N22" s="208" t="e">
        <f>M22/SUM(#REF!)</f>
        <v>#REF!</v>
      </c>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row>
    <row r="23" spans="1:113" s="111" customFormat="1" ht="36" customHeight="1">
      <c r="A23" s="116" t="e">
        <f>CONSOLIDA!#REF!</f>
        <v>#REF!</v>
      </c>
      <c r="B23" s="119" t="e">
        <f>CONSOLIDA!#REF!</f>
        <v>#REF!</v>
      </c>
      <c r="C23" s="96" t="e">
        <f>#REF!+#REF!+#REF!</f>
        <v>#REF!</v>
      </c>
      <c r="D23" s="93" t="e">
        <f>C23/$C$28</f>
        <v>#REF!</v>
      </c>
      <c r="E23" s="165" t="e">
        <f>#REF!</f>
        <v>#REF!</v>
      </c>
      <c r="F23" s="93" t="e">
        <f>E23/(SUM($I$15:$I$16))</f>
        <v>#REF!</v>
      </c>
      <c r="G23" s="95" t="e">
        <f>'5ª Med_Contr'!G23+#REF!+#REF!</f>
        <v>#REF!</v>
      </c>
      <c r="H23" s="93" t="e">
        <f>G23/C$28</f>
        <v>#REF!</v>
      </c>
      <c r="I23" s="95" t="e">
        <f>C23-G23</f>
        <v>#REF!</v>
      </c>
      <c r="J23" s="93" t="e">
        <f>I23/C$28</f>
        <v>#REF!</v>
      </c>
      <c r="K23" s="207" t="e">
        <f>IF(#REF!&lt;&gt;0,#REF!-'1ª Med_Contr'!E23-'2ª Med_Contr'!E23-'3ª Med_Contr'!E23-'4ª Med_Contr'!E23-'5ª Med_Contr'!E23-'6ª Med_Contr'!E23-'7ª Med_Contr'!E23-'8ª Med_Contr'!E23-'9ª Med_Contr'!E23-'10ª Med_Contr'!E23-'11ª Med_Contr'!E23-'12ª Med_Contr'!E23,0)</f>
        <v>#REF!</v>
      </c>
      <c r="L23" s="208" t="e">
        <f>K23/#REF!</f>
        <v>#REF!</v>
      </c>
      <c r="M23" s="269" t="e">
        <f>IF(#REF!&lt;&gt;0,SUM(#REF!)-'1ª Med_Adit'!E23-'2ª Med_Adit'!E23-'3ª Med_Adit'!E23-'4ª Med_Adit'!E23-'5ª Med_Adit'!E23-'6ª Med_Adit'!E23-'7ª Med_Adit'!E23-'8ª Med_Adit'!E23-'9ª Med_Adit'!E23-'10ª Med_Adit'!E23-'11ª Med_Adit'!E23-'12ª Med_Adit'!E23,0)</f>
        <v>#REF!</v>
      </c>
      <c r="N23" s="208" t="e">
        <f>M23/SUM(#REF!)</f>
        <v>#REF!</v>
      </c>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row>
    <row r="24" spans="1:113" s="111" customFormat="1" ht="33">
      <c r="A24" s="116" t="str">
        <f>CONSOLIDA!A14</f>
        <v>2.0</v>
      </c>
      <c r="B24" s="119" t="str">
        <f>CONSOLIDA!B14</f>
        <v xml:space="preserve">INSTALAÇÕES ELÉTRICAS: QUADRA POLIESPORTIVA </v>
      </c>
      <c r="C24" s="96">
        <f>Elétrica!M201+Elétrica!O201+Elétrica!N201</f>
        <v>0</v>
      </c>
      <c r="D24" s="93" t="e">
        <f>C24/$C$28</f>
        <v>#REF!</v>
      </c>
      <c r="E24" s="165">
        <f>Elétrica!AY201</f>
        <v>0</v>
      </c>
      <c r="F24" s="93" t="e">
        <f>E24/(SUM($I$15:$I$16))</f>
        <v>#DIV/0!</v>
      </c>
      <c r="G24" s="95">
        <f>'5ª Med_Contr'!G24+Elétrica!AV201+Elétrica!AY201</f>
        <v>0</v>
      </c>
      <c r="H24" s="93" t="e">
        <f>G24/C$28</f>
        <v>#REF!</v>
      </c>
      <c r="I24" s="95">
        <f>C24-G24</f>
        <v>0</v>
      </c>
      <c r="J24" s="93" t="e">
        <f>I24/C$28</f>
        <v>#REF!</v>
      </c>
      <c r="K24" s="207">
        <f>IF(Elétrica!CR201&lt;&gt;0,Elétrica!M201-'1ª Med_Contr'!E24-'2ª Med_Contr'!E24-'3ª Med_Contr'!E24-'4ª Med_Contr'!E24-'5ª Med_Contr'!E24-'6ª Med_Contr'!E24-'7ª Med_Contr'!E24-'8ª Med_Contr'!E24-'9ª Med_Contr'!E24-'10ª Med_Contr'!E24-'11ª Med_Contr'!E24-'12ª Med_Contr'!E24,0)</f>
        <v>0</v>
      </c>
      <c r="L24" s="208" t="e">
        <f>K24/Elétrica!M201</f>
        <v>#DIV/0!</v>
      </c>
      <c r="M24" s="269">
        <f>IF(Elétrica!CU201&lt;&gt;0,SUM(Elétrica!N201:O201)-'1ª Med_Adit'!E24-'2ª Med_Adit'!E24-'3ª Med_Adit'!E24-'4ª Med_Adit'!E24-'5ª Med_Adit'!E24-'6ª Med_Adit'!E24-'7ª Med_Adit'!E24-'8ª Med_Adit'!E24-'9ª Med_Adit'!E24-'10ª Med_Adit'!E24-'11ª Med_Adit'!E24-'12ª Med_Adit'!E24,0)</f>
        <v>0</v>
      </c>
      <c r="N24" s="208" t="e">
        <f>M24/SUM(Elétrica!N201:O201)</f>
        <v>#DIV/0!</v>
      </c>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row>
    <row r="25" spans="1:113" s="111" customFormat="1" ht="36" customHeight="1">
      <c r="A25" s="116" t="e">
        <f>CONSOLIDA!#REF!</f>
        <v>#REF!</v>
      </c>
      <c r="B25" s="119" t="e">
        <f>CONSOLIDA!#REF!</f>
        <v>#REF!</v>
      </c>
      <c r="C25" s="96" t="e">
        <f>#REF!+#REF!+#REF!</f>
        <v>#REF!</v>
      </c>
      <c r="D25" s="93" t="e">
        <f>C25/$C$28</f>
        <v>#REF!</v>
      </c>
      <c r="E25" s="165" t="e">
        <f>#REF!</f>
        <v>#REF!</v>
      </c>
      <c r="F25" s="93" t="e">
        <f>E25/(SUM($I$15:$I$16))</f>
        <v>#REF!</v>
      </c>
      <c r="G25" s="95" t="e">
        <f>'5ª Med_Contr'!G25+#REF!+#REF!</f>
        <v>#REF!</v>
      </c>
      <c r="H25" s="93" t="e">
        <f>G25/C$28</f>
        <v>#REF!</v>
      </c>
      <c r="I25" s="95" t="e">
        <f>C25-G25</f>
        <v>#REF!</v>
      </c>
      <c r="J25" s="93" t="e">
        <f>I25/C$28</f>
        <v>#REF!</v>
      </c>
      <c r="K25" s="207" t="e">
        <f>IF(#REF!&lt;&gt;0,#REF!-'1ª Med_Contr'!E25-'2ª Med_Contr'!E25-'3ª Med_Contr'!E25-'4ª Med_Contr'!E25-'5ª Med_Contr'!E25-'6ª Med_Contr'!E25-'7ª Med_Contr'!E25-'8ª Med_Contr'!E25-'9ª Med_Contr'!E25-'10ª Med_Contr'!E25-'11ª Med_Contr'!E25-'12ª Med_Contr'!E25,0)</f>
        <v>#REF!</v>
      </c>
      <c r="L25" s="208" t="e">
        <f>K25/#REF!</f>
        <v>#REF!</v>
      </c>
      <c r="M25" s="269" t="e">
        <f>IF(#REF!&lt;&gt;0,SUM(#REF!)-'1ª Med_Adit'!E25-'2ª Med_Adit'!E25-'3ª Med_Adit'!E25-'4ª Med_Adit'!E25-'5ª Med_Adit'!E25-'6ª Med_Adit'!E25-'7ª Med_Adit'!E25-'8ª Med_Adit'!E25-'9ª Med_Adit'!E25-'10ª Med_Adit'!E25-'11ª Med_Adit'!E25-'12ª Med_Adit'!E25,0)</f>
        <v>#REF!</v>
      </c>
      <c r="N25" s="208" t="e">
        <f>M25/SUM(#REF!)</f>
        <v>#REF!</v>
      </c>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row>
    <row r="26" spans="1:113" s="111" customFormat="1" ht="67.5" customHeight="1">
      <c r="A26" s="116" t="str">
        <f>CONSOLIDA!A13</f>
        <v>1.0</v>
      </c>
      <c r="B26" s="119" t="str">
        <f>CONSOLIDA!B13</f>
        <v>CONSTRUÇÃO DE QUADRA POLI-ESPORTIVA COBERTA COM ARQUIBANCADA DE 2 DEGRAUS NAS DUAS LATERAIS  - DIMENSÃO DA QUADRA 24X32M</v>
      </c>
      <c r="C26" s="96">
        <f>Quadra!L47+Quadra!M47+Quadra!N47</f>
        <v>360676.5400000001</v>
      </c>
      <c r="D26" s="93" t="e">
        <f>C26/$C$28</f>
        <v>#REF!</v>
      </c>
      <c r="E26" s="165">
        <f>Quadra!AX47</f>
        <v>0</v>
      </c>
      <c r="F26" s="93" t="e">
        <f>E26/(SUM($I$15:$I$16))</f>
        <v>#DIV/0!</v>
      </c>
      <c r="G26" s="95">
        <f>'5ª Med_Contr'!G26+Quadra!AU47+Quadra!AX47</f>
        <v>2189.5</v>
      </c>
      <c r="H26" s="93" t="e">
        <f>G26/C$28</f>
        <v>#REF!</v>
      </c>
      <c r="I26" s="95">
        <f>C26-G26</f>
        <v>358487.0400000001</v>
      </c>
      <c r="J26" s="93" t="e">
        <f>I26/C$28</f>
        <v>#REF!</v>
      </c>
      <c r="K26" s="207">
        <f>IF(Quadra!CQ47&lt;&gt;0,Quadra!L47-'1ª Med_Contr'!E26-'2ª Med_Contr'!E26-'3ª Med_Contr'!E26-'4ª Med_Contr'!E26-'5ª Med_Contr'!E26-'6ª Med_Contr'!E26-'7ª Med_Contr'!E26-'8ª Med_Contr'!E26-'9ª Med_Contr'!E26-'10ª Med_Contr'!E26-'11ª Med_Contr'!E26-'12ª Med_Contr'!E26,0)</f>
        <v>358487.0400000001</v>
      </c>
      <c r="L26" s="208">
        <f>K26/Quadra!L47</f>
        <v>0.99392946377937419</v>
      </c>
      <c r="M26" s="269">
        <f>IF(Quadra!CT47&lt;&gt;0,SUM(Quadra!M47:N47)-'1ª Med_Adit'!E26-'2ª Med_Adit'!E26-'3ª Med_Adit'!E26-'4ª Med_Adit'!E26-'5ª Med_Adit'!E26-'6ª Med_Adit'!E26-'7ª Med_Adit'!E26-'8ª Med_Adit'!E26-'9ª Med_Adit'!E26-'10ª Med_Adit'!E26-'11ª Med_Adit'!E26-'12ª Med_Adit'!E26,0)</f>
        <v>0</v>
      </c>
      <c r="N26" s="208" t="e">
        <f>M26/SUM(Quadra!M47:N47)</f>
        <v>#DIV/0!</v>
      </c>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row>
    <row r="27" spans="1:113" ht="18.75" thickBot="1">
      <c r="A27" s="117"/>
      <c r="B27" s="120"/>
      <c r="C27" s="112"/>
      <c r="D27" s="112"/>
      <c r="E27" s="112"/>
      <c r="F27" s="112"/>
      <c r="G27" s="112"/>
      <c r="H27" s="112"/>
      <c r="I27" s="112"/>
      <c r="J27" s="112"/>
      <c r="K27" s="271"/>
      <c r="L27" s="272"/>
      <c r="M27" s="270"/>
      <c r="N27" s="209"/>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row>
    <row r="28" spans="1:113" ht="18.75" thickBot="1">
      <c r="A28" s="544" t="s">
        <v>71</v>
      </c>
      <c r="B28" s="545"/>
      <c r="C28" s="99" t="e">
        <f t="shared" ref="C28:J28" si="0">SUM(C22:C27)</f>
        <v>#REF!</v>
      </c>
      <c r="D28" s="98" t="e">
        <f t="shared" si="0"/>
        <v>#REF!</v>
      </c>
      <c r="E28" s="99" t="e">
        <f t="shared" si="0"/>
        <v>#REF!</v>
      </c>
      <c r="F28" s="98" t="e">
        <f t="shared" si="0"/>
        <v>#REF!</v>
      </c>
      <c r="G28" s="99" t="e">
        <f t="shared" si="0"/>
        <v>#REF!</v>
      </c>
      <c r="H28" s="98" t="e">
        <f t="shared" si="0"/>
        <v>#REF!</v>
      </c>
      <c r="I28" s="99" t="e">
        <f t="shared" si="0"/>
        <v>#REF!</v>
      </c>
      <c r="J28" s="98" t="e">
        <f t="shared" si="0"/>
        <v>#REF!</v>
      </c>
      <c r="K28" s="99" t="e">
        <f>SUM(K22:K27)</f>
        <v>#REF!</v>
      </c>
      <c r="L28" s="98" t="e">
        <f>K28/CONSOLIDA!C16</f>
        <v>#REF!</v>
      </c>
      <c r="M28" s="99" t="e">
        <f>SUM(M22:M27)</f>
        <v>#REF!</v>
      </c>
      <c r="N28" s="98" t="e">
        <f>M28/(CONSOLIDA!E16+CONSOLIDA!G16)</f>
        <v>#REF!</v>
      </c>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row>
    <row r="29" spans="1:113" ht="15.75">
      <c r="A29" s="132"/>
      <c r="B29" s="100"/>
      <c r="C29" s="101"/>
      <c r="D29" s="101"/>
      <c r="E29" s="101"/>
      <c r="F29" s="102"/>
      <c r="G29" s="108"/>
      <c r="H29" s="108"/>
      <c r="I29" s="108"/>
      <c r="J29" s="12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row>
    <row r="30" spans="1:113" ht="15.75">
      <c r="A30" s="133"/>
      <c r="B30" s="142"/>
      <c r="C30" s="168"/>
      <c r="D30" s="193"/>
      <c r="E30" s="101"/>
      <c r="F30" s="102"/>
      <c r="G30" s="109"/>
      <c r="H30" s="109"/>
      <c r="I30" s="109"/>
      <c r="J30" s="194"/>
    </row>
    <row r="31" spans="1:113" ht="16.5" thickBot="1">
      <c r="A31" s="133"/>
      <c r="B31" s="142" t="s">
        <v>174</v>
      </c>
      <c r="C31" s="168" t="e">
        <f>E28</f>
        <v>#REF!</v>
      </c>
      <c r="D31" s="193"/>
      <c r="E31" s="101"/>
      <c r="F31" s="102"/>
      <c r="G31" s="109"/>
      <c r="H31" s="109"/>
      <c r="I31" s="109"/>
      <c r="J31" s="194"/>
    </row>
    <row r="32" spans="1:113" ht="18.75" thickBot="1">
      <c r="A32" s="133"/>
      <c r="B32" s="166" t="s">
        <v>175</v>
      </c>
      <c r="C32" s="170" t="e">
        <f>C31</f>
        <v>#REF!</v>
      </c>
      <c r="D32" s="167" t="e">
        <f>C32/C28</f>
        <v>#REF!</v>
      </c>
      <c r="E32" s="101"/>
      <c r="F32" s="102"/>
      <c r="G32" s="109"/>
      <c r="H32" s="109"/>
      <c r="I32" s="109"/>
      <c r="J32" s="194"/>
    </row>
    <row r="33" spans="1:10" ht="15.75">
      <c r="A33" s="133"/>
      <c r="B33" s="142"/>
      <c r="C33" s="141"/>
      <c r="D33" s="101"/>
      <c r="E33" s="101"/>
      <c r="F33" s="102"/>
      <c r="G33" s="109"/>
      <c r="H33" s="109"/>
      <c r="I33" s="109"/>
      <c r="J33" s="194"/>
    </row>
    <row r="34" spans="1:10" ht="18">
      <c r="A34" s="132"/>
      <c r="B34" s="171" t="s">
        <v>176</v>
      </c>
      <c r="C34" s="546" t="e">
        <f ca="1">UPPER([3]!VExtenso(C31))</f>
        <v>#NAME?</v>
      </c>
      <c r="D34" s="546"/>
      <c r="E34" s="546"/>
      <c r="F34" s="546"/>
      <c r="G34" s="546"/>
      <c r="H34" s="546"/>
      <c r="I34" s="546"/>
      <c r="J34" s="547"/>
    </row>
    <row r="35" spans="1:10" ht="18">
      <c r="A35" s="132"/>
      <c r="B35" s="172"/>
      <c r="C35" s="546"/>
      <c r="D35" s="546"/>
      <c r="E35" s="546"/>
      <c r="F35" s="546"/>
      <c r="G35" s="546"/>
      <c r="H35" s="546"/>
      <c r="I35" s="546"/>
      <c r="J35" s="547"/>
    </row>
    <row r="36" spans="1:10" ht="15.75">
      <c r="A36" s="132"/>
      <c r="B36" s="100"/>
      <c r="C36" s="101"/>
      <c r="D36" s="101"/>
      <c r="E36" s="101"/>
      <c r="F36" s="102"/>
      <c r="G36" s="108"/>
      <c r="H36" s="108"/>
      <c r="I36" s="108"/>
      <c r="J36" s="128"/>
    </row>
    <row r="37" spans="1:10" ht="15.75">
      <c r="A37" s="132"/>
      <c r="B37" s="100"/>
      <c r="C37" s="101"/>
      <c r="D37" s="101"/>
      <c r="E37" s="101"/>
      <c r="F37" s="102"/>
      <c r="G37" s="108"/>
      <c r="H37" s="108"/>
      <c r="I37" s="108"/>
      <c r="J37" s="128"/>
    </row>
    <row r="38" spans="1:10" ht="15.75">
      <c r="A38" s="134"/>
      <c r="B38" s="100"/>
      <c r="C38" s="108"/>
      <c r="D38" s="101"/>
      <c r="E38" s="108"/>
      <c r="F38" s="108"/>
      <c r="G38" s="108"/>
      <c r="H38" s="108"/>
      <c r="I38" s="108"/>
      <c r="J38" s="128"/>
    </row>
    <row r="39" spans="1:10" ht="15.75" customHeight="1">
      <c r="A39" s="134"/>
      <c r="B39" s="266" t="s">
        <v>65</v>
      </c>
      <c r="C39" s="108"/>
      <c r="D39" s="558" t="s">
        <v>123</v>
      </c>
      <c r="E39" s="558"/>
      <c r="F39" s="558"/>
      <c r="H39" s="559" t="s">
        <v>122</v>
      </c>
      <c r="I39" s="559"/>
      <c r="J39" s="560"/>
    </row>
    <row r="40" spans="1:10" ht="16.5" thickBot="1">
      <c r="A40" s="135"/>
      <c r="B40" s="136"/>
      <c r="C40" s="137"/>
      <c r="D40" s="137"/>
      <c r="E40" s="138"/>
      <c r="F40" s="138"/>
      <c r="G40" s="138"/>
      <c r="H40" s="138"/>
      <c r="I40" s="138"/>
      <c r="J40" s="139"/>
    </row>
  </sheetData>
  <mergeCells count="40">
    <mergeCell ref="A6:J6"/>
    <mergeCell ref="G7:H7"/>
    <mergeCell ref="I7:J7"/>
    <mergeCell ref="G8:H8"/>
    <mergeCell ref="I8:J8"/>
    <mergeCell ref="G9:H9"/>
    <mergeCell ref="I9:J9"/>
    <mergeCell ref="G10:H10"/>
    <mergeCell ref="I10:J10"/>
    <mergeCell ref="G11:H11"/>
    <mergeCell ref="I11:J11"/>
    <mergeCell ref="G13:H13"/>
    <mergeCell ref="I13:J13"/>
    <mergeCell ref="G12:H12"/>
    <mergeCell ref="I12:J12"/>
    <mergeCell ref="G14:H14"/>
    <mergeCell ref="I14:J14"/>
    <mergeCell ref="G15:H15"/>
    <mergeCell ref="I15:J15"/>
    <mergeCell ref="G16:H16"/>
    <mergeCell ref="I16:J16"/>
    <mergeCell ref="M18:M20"/>
    <mergeCell ref="K17:N17"/>
    <mergeCell ref="D39:F39"/>
    <mergeCell ref="H39:J39"/>
    <mergeCell ref="N18:N20"/>
    <mergeCell ref="K18:K20"/>
    <mergeCell ref="L18:L20"/>
    <mergeCell ref="D18:D20"/>
    <mergeCell ref="E18:E20"/>
    <mergeCell ref="A28:B28"/>
    <mergeCell ref="C34:J35"/>
    <mergeCell ref="H18:H20"/>
    <mergeCell ref="I18:I20"/>
    <mergeCell ref="J18:J20"/>
    <mergeCell ref="F18:F20"/>
    <mergeCell ref="G18:G20"/>
    <mergeCell ref="A18:A20"/>
    <mergeCell ref="B18:B20"/>
    <mergeCell ref="C18:C20"/>
  </mergeCells>
  <printOptions horizontalCentered="1" verticalCentered="1"/>
  <pageMargins left="0.39370078740157483" right="0.39370078740157483" top="0.39370078740157483" bottom="0.39370078740157483" header="0.39370078740157483" footer="0.39370078740157483"/>
  <pageSetup paperSize="9" scale="55" orientation="landscape" horizontalDpi="150" verticalDpi="150" r:id="rId1"/>
  <headerFooter alignWithMargins="0">
    <oddHeader>Página &amp;P de &amp;N</oddHeader>
    <oddFooter>&amp;C&amp;F</oddFooter>
  </headerFooter>
  <rowBreaks count="1" manualBreakCount="1">
    <brk id="40" max="9" man="1"/>
  </rowBreaks>
  <colBreaks count="1" manualBreakCount="1">
    <brk id="10" max="49" man="1"/>
  </colBreaks>
  <drawing r:id="rId2"/>
</worksheet>
</file>

<file path=xl/worksheets/sheet14.xml><?xml version="1.0" encoding="utf-8"?>
<worksheet xmlns="http://schemas.openxmlformats.org/spreadsheetml/2006/main" xmlns:r="http://schemas.openxmlformats.org/officeDocument/2006/relationships">
  <sheetPr codeName="Plan14">
    <tabColor indexed="50"/>
  </sheetPr>
  <dimension ref="A1:DI40"/>
  <sheetViews>
    <sheetView view="pageBreakPreview" zoomScale="60" zoomScaleNormal="75" workbookViewId="0">
      <selection activeCell="L11" sqref="L11"/>
    </sheetView>
  </sheetViews>
  <sheetFormatPr defaultRowHeight="15"/>
  <cols>
    <col min="1" max="1" width="10.42578125" style="105" customWidth="1"/>
    <col min="2" max="2" width="62.42578125" style="105" customWidth="1"/>
    <col min="3" max="3" width="19.85546875" style="105" customWidth="1"/>
    <col min="4" max="4" width="11.42578125" style="105" customWidth="1"/>
    <col min="5" max="5" width="21.85546875" style="105" customWidth="1"/>
    <col min="6" max="6" width="11.42578125" style="105" customWidth="1"/>
    <col min="7" max="7" width="21.28515625" style="105" customWidth="1"/>
    <col min="8" max="8" width="11.42578125" style="105" customWidth="1"/>
    <col min="9" max="9" width="21.28515625" style="105" customWidth="1"/>
    <col min="10" max="10" width="11.42578125" style="105" customWidth="1"/>
    <col min="11" max="11" width="19" style="105" customWidth="1"/>
    <col min="12" max="12" width="11.42578125" style="105" customWidth="1"/>
    <col min="13" max="13" width="19" style="105" customWidth="1"/>
    <col min="14" max="14" width="11.42578125" style="105" customWidth="1"/>
    <col min="15" max="16384" width="9.140625" style="105"/>
  </cols>
  <sheetData>
    <row r="1" spans="1:10" ht="15.75">
      <c r="A1" s="121"/>
      <c r="B1" s="122" t="s">
        <v>64</v>
      </c>
      <c r="C1" s="123"/>
      <c r="D1" s="123"/>
      <c r="E1" s="123"/>
      <c r="F1" s="123"/>
      <c r="G1" s="124"/>
      <c r="H1" s="124"/>
      <c r="I1" s="124"/>
      <c r="J1" s="125"/>
    </row>
    <row r="2" spans="1:10" ht="15.75">
      <c r="A2" s="126"/>
      <c r="B2" s="127" t="s">
        <v>52</v>
      </c>
      <c r="C2" s="109"/>
      <c r="D2" s="109"/>
      <c r="E2" s="109"/>
      <c r="F2" s="109"/>
      <c r="G2" s="108"/>
      <c r="H2" s="108"/>
      <c r="I2" s="108"/>
      <c r="J2" s="128"/>
    </row>
    <row r="3" spans="1:10" ht="15.75">
      <c r="A3" s="126"/>
      <c r="B3" s="127" t="s">
        <v>169</v>
      </c>
      <c r="C3" s="109"/>
      <c r="D3" s="109"/>
      <c r="E3" s="109"/>
      <c r="F3" s="109"/>
      <c r="G3" s="108"/>
      <c r="H3" s="108"/>
      <c r="I3" s="108"/>
      <c r="J3" s="128"/>
    </row>
    <row r="4" spans="1:10" ht="15.75">
      <c r="A4" s="126"/>
      <c r="B4" s="127" t="s">
        <v>310</v>
      </c>
      <c r="C4" s="109"/>
      <c r="D4" s="109"/>
      <c r="E4" s="109"/>
      <c r="F4" s="109"/>
      <c r="G4" s="108"/>
      <c r="H4" s="108"/>
      <c r="I4" s="108"/>
      <c r="J4" s="128"/>
    </row>
    <row r="5" spans="1:10" ht="15.75">
      <c r="A5" s="126"/>
      <c r="B5" s="127" t="s">
        <v>2</v>
      </c>
      <c r="C5" s="109"/>
      <c r="D5" s="109"/>
      <c r="E5" s="109"/>
      <c r="F5" s="109"/>
      <c r="G5" s="108"/>
      <c r="H5" s="108"/>
      <c r="I5" s="108"/>
      <c r="J5" s="128"/>
    </row>
    <row r="6" spans="1:10" ht="26.25">
      <c r="A6" s="572" t="s">
        <v>261</v>
      </c>
      <c r="B6" s="573"/>
      <c r="C6" s="573"/>
      <c r="D6" s="573"/>
      <c r="E6" s="573"/>
      <c r="F6" s="573"/>
      <c r="G6" s="573"/>
      <c r="H6" s="573"/>
      <c r="I6" s="573"/>
      <c r="J6" s="574"/>
    </row>
    <row r="7" spans="1:10" s="106" customFormat="1" ht="16.5">
      <c r="A7" s="129"/>
      <c r="B7" s="107"/>
      <c r="C7" s="107"/>
      <c r="D7" s="107"/>
      <c r="E7" s="107"/>
      <c r="F7" s="107"/>
      <c r="G7" s="561" t="str">
        <f>'1ª Med_Contr'!G7:H7</f>
        <v>Termo de Contrato:</v>
      </c>
      <c r="H7" s="561"/>
      <c r="I7" s="575" t="str">
        <f>'1ª Med_Contr'!I7:J7</f>
        <v>37/2012</v>
      </c>
      <c r="J7" s="576"/>
    </row>
    <row r="8" spans="1:10" ht="16.5">
      <c r="A8" s="175" t="str">
        <f>CONSOLIDA!A6</f>
        <v>ESTABELECIMENTO: EE MARIO CORREA DA COSTA - QUADRA POLIESPORTIVA COBERTA</v>
      </c>
      <c r="B8" s="131"/>
      <c r="C8" s="108"/>
      <c r="D8" s="108"/>
      <c r="E8" s="108"/>
      <c r="F8" s="108"/>
      <c r="G8" s="577" t="s">
        <v>67</v>
      </c>
      <c r="H8" s="577"/>
      <c r="I8" s="578" t="s">
        <v>297</v>
      </c>
      <c r="J8" s="579"/>
    </row>
    <row r="9" spans="1:10" ht="16.5">
      <c r="A9" s="175" t="str">
        <f>CONSOLIDA!A7</f>
        <v>MUNICÍPIO: PARANAITA-MT</v>
      </c>
      <c r="B9" s="131"/>
      <c r="C9" s="108"/>
      <c r="D9" s="108"/>
      <c r="E9" s="108"/>
      <c r="F9" s="108"/>
      <c r="G9" s="561" t="s">
        <v>48</v>
      </c>
      <c r="H9" s="561"/>
      <c r="I9" s="569">
        <f>'5ª Med_Contr'!I9:J9+30</f>
        <v>41615</v>
      </c>
      <c r="J9" s="563"/>
    </row>
    <row r="10" spans="1:10" ht="16.5">
      <c r="A10" s="175" t="str">
        <f>CONSOLIDA!A8</f>
        <v xml:space="preserve">ENDEREÇO: VIA 2, CENTRO </v>
      </c>
      <c r="B10" s="109"/>
      <c r="C10" s="164"/>
      <c r="D10" s="164"/>
      <c r="E10" s="66"/>
      <c r="F10" s="66"/>
      <c r="G10" s="561" t="s">
        <v>103</v>
      </c>
      <c r="H10" s="561"/>
      <c r="I10" s="569">
        <f>'1ª Med_Contr'!I10:J10</f>
        <v>41435</v>
      </c>
      <c r="J10" s="563"/>
    </row>
    <row r="11" spans="1:10" ht="16.5">
      <c r="A11" s="130"/>
      <c r="B11" s="109"/>
      <c r="C11" s="66"/>
      <c r="D11" s="66"/>
      <c r="E11" s="66"/>
      <c r="F11" s="66"/>
      <c r="G11" s="561" t="s">
        <v>104</v>
      </c>
      <c r="H11" s="561"/>
      <c r="I11" s="569" t="e">
        <f>I10+#REF!</f>
        <v>#REF!</v>
      </c>
      <c r="J11" s="563"/>
    </row>
    <row r="12" spans="1:10" ht="16.5">
      <c r="A12" s="130"/>
      <c r="B12" s="109"/>
      <c r="C12" s="66"/>
      <c r="D12" s="66"/>
      <c r="E12" s="66"/>
      <c r="F12" s="66"/>
      <c r="G12" s="561" t="s">
        <v>355</v>
      </c>
      <c r="H12" s="561"/>
      <c r="I12" s="569" t="e">
        <f>'1ª Med_Contr'!I12:J12</f>
        <v>#REF!</v>
      </c>
      <c r="J12" s="563"/>
    </row>
    <row r="13" spans="1:10" s="193" customFormat="1" ht="16.5">
      <c r="A13" s="130"/>
      <c r="B13" s="109"/>
      <c r="C13" s="66"/>
      <c r="D13" s="66"/>
      <c r="E13" s="66"/>
      <c r="F13" s="66"/>
      <c r="G13" s="566" t="s">
        <v>172</v>
      </c>
      <c r="H13" s="566"/>
      <c r="I13" s="567">
        <f>'1ª Med_Contr'!I13:J13</f>
        <v>4457665.79</v>
      </c>
      <c r="J13" s="568"/>
    </row>
    <row r="14" spans="1:10" ht="16.5">
      <c r="A14" s="130"/>
      <c r="B14" s="109"/>
      <c r="C14" s="66"/>
      <c r="D14" s="66"/>
      <c r="E14" s="66"/>
      <c r="F14" s="66"/>
      <c r="G14" s="561" t="s">
        <v>113</v>
      </c>
      <c r="H14" s="561"/>
      <c r="I14" s="570">
        <f>CONSOLIDA!C16</f>
        <v>379826.28000000009</v>
      </c>
      <c r="J14" s="571"/>
    </row>
    <row r="15" spans="1:10" ht="16.5">
      <c r="A15" s="130"/>
      <c r="B15" s="109"/>
      <c r="C15" s="66"/>
      <c r="D15" s="66"/>
      <c r="E15" s="66"/>
      <c r="F15" s="66"/>
      <c r="G15" s="561" t="s">
        <v>182</v>
      </c>
      <c r="H15" s="561"/>
      <c r="I15" s="562">
        <f>CONSOLIDA!E16</f>
        <v>0</v>
      </c>
      <c r="J15" s="563"/>
    </row>
    <row r="16" spans="1:10" ht="16.5">
      <c r="A16" s="130"/>
      <c r="B16" s="109"/>
      <c r="C16" s="66"/>
      <c r="D16" s="66"/>
      <c r="E16" s="66"/>
      <c r="F16" s="66"/>
      <c r="G16" s="561" t="s">
        <v>181</v>
      </c>
      <c r="H16" s="561"/>
      <c r="I16" s="562">
        <f>CONSOLIDA!G16</f>
        <v>0</v>
      </c>
      <c r="J16" s="563"/>
    </row>
    <row r="17" spans="1:113" ht="17.25" thickBot="1">
      <c r="A17" s="130"/>
      <c r="B17" s="109"/>
      <c r="C17" s="66"/>
      <c r="D17" s="66"/>
      <c r="E17" s="66"/>
      <c r="F17" s="66"/>
      <c r="G17" s="66"/>
      <c r="H17" s="143"/>
      <c r="I17" s="143"/>
      <c r="J17" s="128"/>
      <c r="K17" s="564" t="s">
        <v>186</v>
      </c>
      <c r="L17" s="565"/>
      <c r="M17" s="565"/>
      <c r="N17" s="565"/>
    </row>
    <row r="18" spans="1:113" ht="15" customHeight="1">
      <c r="A18" s="551" t="s">
        <v>5</v>
      </c>
      <c r="B18" s="553" t="s">
        <v>43</v>
      </c>
      <c r="C18" s="556" t="s">
        <v>183</v>
      </c>
      <c r="D18" s="548" t="s">
        <v>36</v>
      </c>
      <c r="E18" s="548" t="s">
        <v>114</v>
      </c>
      <c r="F18" s="548" t="s">
        <v>36</v>
      </c>
      <c r="G18" s="548" t="s">
        <v>257</v>
      </c>
      <c r="H18" s="548" t="s">
        <v>36</v>
      </c>
      <c r="I18" s="548" t="s">
        <v>258</v>
      </c>
      <c r="J18" s="548" t="s">
        <v>36</v>
      </c>
      <c r="K18" s="548" t="s">
        <v>184</v>
      </c>
      <c r="L18" s="548" t="s">
        <v>36</v>
      </c>
      <c r="M18" s="548" t="s">
        <v>185</v>
      </c>
      <c r="N18" s="548" t="s">
        <v>36</v>
      </c>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row>
    <row r="19" spans="1:113" ht="18" customHeight="1">
      <c r="A19" s="552"/>
      <c r="B19" s="554"/>
      <c r="C19" s="557"/>
      <c r="D19" s="549"/>
      <c r="E19" s="549"/>
      <c r="F19" s="549"/>
      <c r="G19" s="549"/>
      <c r="H19" s="549"/>
      <c r="I19" s="549"/>
      <c r="J19" s="549"/>
      <c r="K19" s="549"/>
      <c r="L19" s="549"/>
      <c r="M19" s="549"/>
      <c r="N19" s="549"/>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row>
    <row r="20" spans="1:113" ht="21" customHeight="1" thickBot="1">
      <c r="A20" s="552"/>
      <c r="B20" s="555"/>
      <c r="C20" s="557"/>
      <c r="D20" s="549"/>
      <c r="E20" s="550"/>
      <c r="F20" s="549"/>
      <c r="G20" s="550"/>
      <c r="H20" s="549"/>
      <c r="I20" s="550"/>
      <c r="J20" s="549"/>
      <c r="K20" s="550"/>
      <c r="L20" s="550"/>
      <c r="M20" s="550"/>
      <c r="N20" s="550"/>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row>
    <row r="21" spans="1:113" s="111" customFormat="1" ht="18">
      <c r="A21" s="115"/>
      <c r="B21" s="118"/>
      <c r="C21" s="91"/>
      <c r="D21" s="90"/>
      <c r="E21" s="92"/>
      <c r="F21" s="90"/>
      <c r="G21" s="92"/>
      <c r="H21" s="90"/>
      <c r="I21" s="92"/>
      <c r="J21" s="90"/>
      <c r="K21" s="205"/>
      <c r="L21" s="206"/>
      <c r="M21" s="268"/>
      <c r="N21" s="206"/>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row>
    <row r="22" spans="1:113" s="111" customFormat="1" ht="18">
      <c r="A22" s="116" t="e">
        <f>CONSOLIDA!#REF!</f>
        <v>#REF!</v>
      </c>
      <c r="B22" s="119" t="e">
        <f>CONSOLIDA!#REF!</f>
        <v>#REF!</v>
      </c>
      <c r="C22" s="94" t="e">
        <f>#REF!+#REF!+#REF!</f>
        <v>#REF!</v>
      </c>
      <c r="D22" s="93" t="e">
        <f>C22/$C$28</f>
        <v>#REF!</v>
      </c>
      <c r="E22" s="95" t="e">
        <f>#REF!</f>
        <v>#REF!</v>
      </c>
      <c r="F22" s="93" t="e">
        <f>E22/$I$14</f>
        <v>#REF!</v>
      </c>
      <c r="G22" s="95" t="e">
        <f>'5ª Med_Contr'!G22+#REF!+#REF!</f>
        <v>#REF!</v>
      </c>
      <c r="H22" s="93" t="e">
        <f>G22/C$28</f>
        <v>#REF!</v>
      </c>
      <c r="I22" s="95" t="e">
        <f>C22-G22</f>
        <v>#REF!</v>
      </c>
      <c r="J22" s="93" t="e">
        <f>I22/C$28</f>
        <v>#REF!</v>
      </c>
      <c r="K22" s="207" t="e">
        <f>IF(#REF!&lt;&gt;0,#REF!-'1ª Med_Contr'!E22-'2ª Med_Contr'!E22-'3ª Med_Contr'!E22-'4ª Med_Contr'!E22-'5ª Med_Contr'!E22-'6ª Med_Contr'!E22-'7ª Med_Contr'!E22-'8ª Med_Contr'!E22-'9ª Med_Contr'!E22-'10ª Med_Contr'!E22-'11ª Med_Contr'!E22-'12ª Med_Contr'!E22,0)</f>
        <v>#REF!</v>
      </c>
      <c r="L22" s="208" t="e">
        <f>K22/#REF!</f>
        <v>#REF!</v>
      </c>
      <c r="M22" s="269" t="e">
        <f>IF(#REF!&lt;&gt;0,SUM(#REF!)-'1ª Med_Adit'!E22-'2ª Med_Adit'!E22-'3ª Med_Adit'!E22-'4ª Med_Adit'!E22-'5ª Med_Adit'!E22-'6ª Med_Adit'!E22-'7ª Med_Adit'!E22-'8ª Med_Adit'!E22-'9ª Med_Adit'!E22-'10ª Med_Adit'!E22-'11ª Med_Adit'!E22-'12ª Med_Adit'!E22,0)</f>
        <v>#REF!</v>
      </c>
      <c r="N22" s="208" t="e">
        <f>M22/SUM(#REF!)</f>
        <v>#REF!</v>
      </c>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row>
    <row r="23" spans="1:113" s="111" customFormat="1" ht="18">
      <c r="A23" s="116" t="e">
        <f>CONSOLIDA!#REF!</f>
        <v>#REF!</v>
      </c>
      <c r="B23" s="119" t="e">
        <f>CONSOLIDA!#REF!</f>
        <v>#REF!</v>
      </c>
      <c r="C23" s="96" t="e">
        <f>#REF!+#REF!+#REF!</f>
        <v>#REF!</v>
      </c>
      <c r="D23" s="93" t="e">
        <f>C23/$C$28</f>
        <v>#REF!</v>
      </c>
      <c r="E23" s="95" t="e">
        <f>#REF!</f>
        <v>#REF!</v>
      </c>
      <c r="F23" s="93" t="e">
        <f>E23/$I$14</f>
        <v>#REF!</v>
      </c>
      <c r="G23" s="95" t="e">
        <f>'5ª Med_Contr'!G23+#REF!+#REF!</f>
        <v>#REF!</v>
      </c>
      <c r="H23" s="93" t="e">
        <f>G23/C$28</f>
        <v>#REF!</v>
      </c>
      <c r="I23" s="95" t="e">
        <f>C23-G23</f>
        <v>#REF!</v>
      </c>
      <c r="J23" s="93" t="e">
        <f>I23/C$28</f>
        <v>#REF!</v>
      </c>
      <c r="K23" s="207" t="e">
        <f>IF(#REF!&lt;&gt;0,#REF!-'1ª Med_Contr'!E23-'2ª Med_Contr'!E23-'3ª Med_Contr'!E23-'4ª Med_Contr'!E23-'5ª Med_Contr'!E23-'6ª Med_Contr'!E23-'7ª Med_Contr'!E23-'8ª Med_Contr'!E23-'9ª Med_Contr'!E23-'10ª Med_Contr'!E23-'11ª Med_Contr'!E23-'12ª Med_Contr'!E23,0)</f>
        <v>#REF!</v>
      </c>
      <c r="L23" s="208" t="e">
        <f>K23/#REF!</f>
        <v>#REF!</v>
      </c>
      <c r="M23" s="269" t="e">
        <f>IF(#REF!&lt;&gt;0,SUM(#REF!)-'1ª Med_Adit'!E23-'2ª Med_Adit'!E23-'3ª Med_Adit'!E23-'4ª Med_Adit'!E23-'5ª Med_Adit'!E23-'6ª Med_Adit'!E23-'7ª Med_Adit'!E23-'8ª Med_Adit'!E23-'9ª Med_Adit'!E23-'10ª Med_Adit'!E23-'11ª Med_Adit'!E23-'12ª Med_Adit'!E23,0)</f>
        <v>#REF!</v>
      </c>
      <c r="N23" s="208" t="e">
        <f>M23/SUM(#REF!)</f>
        <v>#REF!</v>
      </c>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row>
    <row r="24" spans="1:113" s="111" customFormat="1" ht="33">
      <c r="A24" s="116" t="str">
        <f>CONSOLIDA!A14</f>
        <v>2.0</v>
      </c>
      <c r="B24" s="119" t="str">
        <f>CONSOLIDA!B14</f>
        <v xml:space="preserve">INSTALAÇÕES ELÉTRICAS: QUADRA POLIESPORTIVA </v>
      </c>
      <c r="C24" s="96">
        <f>Elétrica!M201+Elétrica!O201+Elétrica!N201</f>
        <v>0</v>
      </c>
      <c r="D24" s="93" t="e">
        <f>C24/$C$28</f>
        <v>#REF!</v>
      </c>
      <c r="E24" s="95">
        <f>Elétrica!AV201</f>
        <v>0</v>
      </c>
      <c r="F24" s="93">
        <f>E24/$I$14</f>
        <v>0</v>
      </c>
      <c r="G24" s="95">
        <f>'5ª Med_Contr'!G24+Elétrica!AV201+Elétrica!AY201</f>
        <v>0</v>
      </c>
      <c r="H24" s="93" t="e">
        <f>G24/C$28</f>
        <v>#REF!</v>
      </c>
      <c r="I24" s="95">
        <f>C24-G24</f>
        <v>0</v>
      </c>
      <c r="J24" s="93" t="e">
        <f>I24/C$28</f>
        <v>#REF!</v>
      </c>
      <c r="K24" s="207">
        <f>IF(Elétrica!CR201&lt;&gt;0,Elétrica!M201-'1ª Med_Contr'!E24-'2ª Med_Contr'!E24-'3ª Med_Contr'!E24-'4ª Med_Contr'!E24-'5ª Med_Contr'!E24-'6ª Med_Contr'!E24-'7ª Med_Contr'!E24-'8ª Med_Contr'!E24-'9ª Med_Contr'!E24-'10ª Med_Contr'!E24-'11ª Med_Contr'!E24-'12ª Med_Contr'!E24,0)</f>
        <v>0</v>
      </c>
      <c r="L24" s="208" t="e">
        <f>K24/Elétrica!M201</f>
        <v>#DIV/0!</v>
      </c>
      <c r="M24" s="269">
        <f>IF(Elétrica!CU201&lt;&gt;0,SUM(Elétrica!N201:O201)-'1ª Med_Adit'!E24-'2ª Med_Adit'!E24-'3ª Med_Adit'!E24-'4ª Med_Adit'!E24-'5ª Med_Adit'!E24-'6ª Med_Adit'!E24-'7ª Med_Adit'!E24-'8ª Med_Adit'!E24-'9ª Med_Adit'!E24-'10ª Med_Adit'!E24-'11ª Med_Adit'!E24-'12ª Med_Adit'!E24,0)</f>
        <v>0</v>
      </c>
      <c r="N24" s="208" t="e">
        <f>M24/SUM(Elétrica!N201:O201)</f>
        <v>#DIV/0!</v>
      </c>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row>
    <row r="25" spans="1:113" s="111" customFormat="1" ht="18">
      <c r="A25" s="116" t="e">
        <f>CONSOLIDA!#REF!</f>
        <v>#REF!</v>
      </c>
      <c r="B25" s="119" t="e">
        <f>CONSOLIDA!#REF!</f>
        <v>#REF!</v>
      </c>
      <c r="C25" s="96" t="e">
        <f>#REF!+#REF!+#REF!</f>
        <v>#REF!</v>
      </c>
      <c r="D25" s="93" t="e">
        <f>C25/$C$28</f>
        <v>#REF!</v>
      </c>
      <c r="E25" s="97" t="e">
        <f>#REF!</f>
        <v>#REF!</v>
      </c>
      <c r="F25" s="93" t="e">
        <f>E25/$I$14</f>
        <v>#REF!</v>
      </c>
      <c r="G25" s="95" t="e">
        <f>'5ª Med_Contr'!G25+#REF!+#REF!</f>
        <v>#REF!</v>
      </c>
      <c r="H25" s="93" t="e">
        <f>G25/C$28</f>
        <v>#REF!</v>
      </c>
      <c r="I25" s="95" t="e">
        <f>C25-G25</f>
        <v>#REF!</v>
      </c>
      <c r="J25" s="93" t="e">
        <f>I25/C$28</f>
        <v>#REF!</v>
      </c>
      <c r="K25" s="207" t="e">
        <f>IF(#REF!&lt;&gt;0,#REF!-'1ª Med_Contr'!E25-'2ª Med_Contr'!E25-'3ª Med_Contr'!E25-'4ª Med_Contr'!E25-'5ª Med_Contr'!E25-'6ª Med_Contr'!E25-'7ª Med_Contr'!E25-'8ª Med_Contr'!E25-'9ª Med_Contr'!E25-'10ª Med_Contr'!E25-'11ª Med_Contr'!E25-'12ª Med_Contr'!E25,0)</f>
        <v>#REF!</v>
      </c>
      <c r="L25" s="208" t="e">
        <f>K25/#REF!</f>
        <v>#REF!</v>
      </c>
      <c r="M25" s="269" t="e">
        <f>IF(#REF!&lt;&gt;0,SUM(#REF!)-'1ª Med_Adit'!E25-'2ª Med_Adit'!E25-'3ª Med_Adit'!E25-'4ª Med_Adit'!E25-'5ª Med_Adit'!E25-'6ª Med_Adit'!E25-'7ª Med_Adit'!E25-'8ª Med_Adit'!E25-'9ª Med_Adit'!E25-'10ª Med_Adit'!E25-'11ª Med_Adit'!E25-'12ª Med_Adit'!E25,0)</f>
        <v>#REF!</v>
      </c>
      <c r="N25" s="208" t="e">
        <f>M25/SUM(#REF!)</f>
        <v>#REF!</v>
      </c>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row>
    <row r="26" spans="1:113" s="111" customFormat="1" ht="66">
      <c r="A26" s="116" t="str">
        <f>CONSOLIDA!A13</f>
        <v>1.0</v>
      </c>
      <c r="B26" s="119" t="str">
        <f>CONSOLIDA!B13</f>
        <v>CONSTRUÇÃO DE QUADRA POLI-ESPORTIVA COBERTA COM ARQUIBANCADA DE 2 DEGRAUS NAS DUAS LATERAIS  - DIMENSÃO DA QUADRA 24X32M</v>
      </c>
      <c r="C26" s="96">
        <f>Quadra!L47+Quadra!M47+Quadra!N47</f>
        <v>360676.5400000001</v>
      </c>
      <c r="D26" s="93" t="e">
        <f>C26/$C$28</f>
        <v>#REF!</v>
      </c>
      <c r="E26" s="97">
        <f>Quadra!AU47</f>
        <v>0</v>
      </c>
      <c r="F26" s="93">
        <f>E26/$I$14</f>
        <v>0</v>
      </c>
      <c r="G26" s="95">
        <f>'5ª Med_Contr'!G26+Quadra!AU47+Quadra!AX47</f>
        <v>2189.5</v>
      </c>
      <c r="H26" s="93" t="e">
        <f>G26/C$28</f>
        <v>#REF!</v>
      </c>
      <c r="I26" s="95">
        <f>C26-G26</f>
        <v>358487.0400000001</v>
      </c>
      <c r="J26" s="93" t="e">
        <f>I26/C$28</f>
        <v>#REF!</v>
      </c>
      <c r="K26" s="207">
        <f>IF(Quadra!CQ47&lt;&gt;0,Quadra!L47-'1ª Med_Contr'!E26-'2ª Med_Contr'!E26-'3ª Med_Contr'!E26-'4ª Med_Contr'!E26-'5ª Med_Contr'!E26-'6ª Med_Contr'!E26-'7ª Med_Contr'!E26-'8ª Med_Contr'!E26-'9ª Med_Contr'!E26-'10ª Med_Contr'!E26-'11ª Med_Contr'!E26-'12ª Med_Contr'!E26,0)</f>
        <v>358487.0400000001</v>
      </c>
      <c r="L26" s="208">
        <f>K26/Quadra!L47</f>
        <v>0.99392946377937419</v>
      </c>
      <c r="M26" s="269">
        <f>IF(Quadra!CT47&lt;&gt;0,SUM(Quadra!M47:N47)-'1ª Med_Adit'!E26-'2ª Med_Adit'!E26-'3ª Med_Adit'!E26-'4ª Med_Adit'!E26-'5ª Med_Adit'!E26-'6ª Med_Adit'!E26-'7ª Med_Adit'!E26-'8ª Med_Adit'!E26-'9ª Med_Adit'!E26-'10ª Med_Adit'!E26-'11ª Med_Adit'!E26-'12ª Med_Adit'!E26,0)</f>
        <v>0</v>
      </c>
      <c r="N26" s="208" t="e">
        <f>M26/SUM(Quadra!M47:N47)</f>
        <v>#DIV/0!</v>
      </c>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row>
    <row r="27" spans="1:113" ht="18.75" thickBot="1">
      <c r="A27" s="117"/>
      <c r="B27" s="120"/>
      <c r="C27" s="112"/>
      <c r="D27" s="112"/>
      <c r="E27" s="112"/>
      <c r="F27" s="112"/>
      <c r="G27" s="112"/>
      <c r="H27" s="112"/>
      <c r="I27" s="112"/>
      <c r="J27" s="112"/>
      <c r="K27" s="271"/>
      <c r="L27" s="272"/>
      <c r="M27" s="270"/>
      <c r="N27" s="209"/>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row>
    <row r="28" spans="1:113" ht="18.75" thickBot="1">
      <c r="A28" s="544" t="s">
        <v>71</v>
      </c>
      <c r="B28" s="545"/>
      <c r="C28" s="99" t="e">
        <f t="shared" ref="C28:J28" si="0">SUM(C22:C27)</f>
        <v>#REF!</v>
      </c>
      <c r="D28" s="98" t="e">
        <f t="shared" si="0"/>
        <v>#REF!</v>
      </c>
      <c r="E28" s="99" t="e">
        <f t="shared" si="0"/>
        <v>#REF!</v>
      </c>
      <c r="F28" s="98" t="e">
        <f t="shared" si="0"/>
        <v>#REF!</v>
      </c>
      <c r="G28" s="99" t="e">
        <f t="shared" si="0"/>
        <v>#REF!</v>
      </c>
      <c r="H28" s="98" t="e">
        <f t="shared" si="0"/>
        <v>#REF!</v>
      </c>
      <c r="I28" s="99" t="e">
        <f t="shared" si="0"/>
        <v>#REF!</v>
      </c>
      <c r="J28" s="98" t="e">
        <f t="shared" si="0"/>
        <v>#REF!</v>
      </c>
      <c r="K28" s="99" t="e">
        <f>SUM(K22:K27)</f>
        <v>#REF!</v>
      </c>
      <c r="L28" s="98" t="e">
        <f>K28/CONSOLIDA!C16</f>
        <v>#REF!</v>
      </c>
      <c r="M28" s="99" t="e">
        <f>SUM(M22:M27)</f>
        <v>#REF!</v>
      </c>
      <c r="N28" s="98" t="e">
        <f>M28/(CONSOLIDA!E16+CONSOLIDA!G16)</f>
        <v>#REF!</v>
      </c>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row>
    <row r="29" spans="1:113" ht="15.75">
      <c r="A29" s="132"/>
      <c r="B29" s="100"/>
      <c r="C29" s="101"/>
      <c r="D29" s="101"/>
      <c r="E29" s="101"/>
      <c r="F29" s="101"/>
      <c r="G29" s="108"/>
      <c r="H29" s="108"/>
      <c r="I29" s="108"/>
      <c r="J29" s="12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row>
    <row r="30" spans="1:113" ht="15.75">
      <c r="A30" s="133"/>
      <c r="B30" s="142" t="s">
        <v>173</v>
      </c>
      <c r="C30" s="168" t="e">
        <f>E28</f>
        <v>#REF!</v>
      </c>
      <c r="D30" s="193"/>
      <c r="E30" s="101"/>
      <c r="F30" s="101"/>
      <c r="G30" s="109"/>
      <c r="H30" s="109"/>
      <c r="I30" s="109"/>
      <c r="J30" s="194"/>
    </row>
    <row r="31" spans="1:113" ht="16.5" thickBot="1">
      <c r="A31" s="133"/>
      <c r="B31" s="142"/>
      <c r="C31" s="168"/>
      <c r="D31" s="193"/>
      <c r="E31" s="101"/>
      <c r="F31" s="101"/>
      <c r="G31" s="109"/>
      <c r="H31" s="109"/>
      <c r="I31" s="109"/>
      <c r="J31" s="194"/>
    </row>
    <row r="32" spans="1:113" ht="18.75" thickBot="1">
      <c r="A32" s="133"/>
      <c r="B32" s="166" t="s">
        <v>175</v>
      </c>
      <c r="C32" s="170" t="e">
        <f>C30</f>
        <v>#REF!</v>
      </c>
      <c r="D32" s="167" t="e">
        <f>C32/C28</f>
        <v>#REF!</v>
      </c>
      <c r="E32" s="101"/>
      <c r="F32" s="101"/>
      <c r="G32" s="109"/>
      <c r="H32" s="109"/>
      <c r="I32" s="109"/>
      <c r="J32" s="194"/>
    </row>
    <row r="33" spans="1:10" ht="15.75">
      <c r="A33" s="133"/>
      <c r="B33" s="142"/>
      <c r="C33" s="141"/>
      <c r="D33" s="101"/>
      <c r="E33" s="101"/>
      <c r="F33" s="101"/>
      <c r="G33" s="109"/>
      <c r="H33" s="109"/>
      <c r="I33" s="109"/>
      <c r="J33" s="194"/>
    </row>
    <row r="34" spans="1:10" ht="18">
      <c r="A34" s="132"/>
      <c r="B34" s="171" t="s">
        <v>176</v>
      </c>
      <c r="C34" s="546" t="e">
        <f ca="1">UPPER([3]!VExtenso(C30))</f>
        <v>#NAME?</v>
      </c>
      <c r="D34" s="546"/>
      <c r="E34" s="546"/>
      <c r="F34" s="546"/>
      <c r="G34" s="546"/>
      <c r="H34" s="546"/>
      <c r="I34" s="546"/>
      <c r="J34" s="547"/>
    </row>
    <row r="35" spans="1:10" ht="18">
      <c r="A35" s="132"/>
      <c r="B35" s="172"/>
      <c r="C35" s="546"/>
      <c r="D35" s="546"/>
      <c r="E35" s="546"/>
      <c r="F35" s="546"/>
      <c r="G35" s="546"/>
      <c r="H35" s="546"/>
      <c r="I35" s="546"/>
      <c r="J35" s="547"/>
    </row>
    <row r="36" spans="1:10" ht="15.75">
      <c r="A36" s="132"/>
      <c r="B36" s="100"/>
      <c r="C36" s="101"/>
      <c r="D36" s="101"/>
      <c r="E36" s="101"/>
      <c r="F36" s="101"/>
      <c r="G36" s="108"/>
      <c r="H36" s="108"/>
      <c r="I36" s="108"/>
      <c r="J36" s="128"/>
    </row>
    <row r="37" spans="1:10" ht="15.75">
      <c r="A37" s="132"/>
      <c r="B37" s="100"/>
      <c r="C37" s="101"/>
      <c r="D37" s="101"/>
      <c r="E37" s="101"/>
      <c r="F37" s="101"/>
      <c r="G37" s="108"/>
      <c r="H37" s="108"/>
      <c r="I37" s="108"/>
      <c r="J37" s="128"/>
    </row>
    <row r="38" spans="1:10" ht="15.75">
      <c r="A38" s="134"/>
      <c r="B38" s="103"/>
      <c r="C38" s="108"/>
      <c r="D38" s="173"/>
      <c r="E38" s="173"/>
      <c r="F38" s="108"/>
      <c r="G38" s="104"/>
      <c r="H38" s="104"/>
      <c r="I38" s="104"/>
      <c r="J38" s="128"/>
    </row>
    <row r="39" spans="1:10" ht="15.75" customHeight="1">
      <c r="A39" s="134"/>
      <c r="B39" s="174" t="s">
        <v>65</v>
      </c>
      <c r="C39" s="108"/>
      <c r="D39" s="581" t="s">
        <v>123</v>
      </c>
      <c r="E39" s="581"/>
      <c r="F39" s="108"/>
      <c r="G39" s="580" t="s">
        <v>122</v>
      </c>
      <c r="H39" s="580"/>
      <c r="I39" s="580"/>
      <c r="J39" s="128"/>
    </row>
    <row r="40" spans="1:10" ht="16.5" thickBot="1">
      <c r="A40" s="135"/>
      <c r="B40" s="136"/>
      <c r="C40" s="137"/>
      <c r="D40" s="137"/>
      <c r="E40" s="137"/>
      <c r="F40" s="137"/>
      <c r="G40" s="138"/>
      <c r="H40" s="138"/>
      <c r="I40" s="138"/>
      <c r="J40" s="139"/>
    </row>
  </sheetData>
  <mergeCells count="40">
    <mergeCell ref="I10:J10"/>
    <mergeCell ref="G14:H14"/>
    <mergeCell ref="I14:J14"/>
    <mergeCell ref="K17:N17"/>
    <mergeCell ref="K18:K20"/>
    <mergeCell ref="L18:L20"/>
    <mergeCell ref="M18:M20"/>
    <mergeCell ref="N18:N20"/>
    <mergeCell ref="G16:H16"/>
    <mergeCell ref="G10:H10"/>
    <mergeCell ref="G11:H11"/>
    <mergeCell ref="I11:J11"/>
    <mergeCell ref="I16:J16"/>
    <mergeCell ref="G13:H13"/>
    <mergeCell ref="I13:J13"/>
    <mergeCell ref="G15:H15"/>
    <mergeCell ref="A6:J6"/>
    <mergeCell ref="G7:H7"/>
    <mergeCell ref="G8:H8"/>
    <mergeCell ref="G9:H9"/>
    <mergeCell ref="I7:J7"/>
    <mergeCell ref="I8:J8"/>
    <mergeCell ref="I9:J9"/>
    <mergeCell ref="I15:J15"/>
    <mergeCell ref="G12:H12"/>
    <mergeCell ref="I12:J12"/>
    <mergeCell ref="A28:B28"/>
    <mergeCell ref="A18:A20"/>
    <mergeCell ref="D18:D20"/>
    <mergeCell ref="B18:B20"/>
    <mergeCell ref="C18:C20"/>
    <mergeCell ref="E18:E20"/>
    <mergeCell ref="G39:I39"/>
    <mergeCell ref="I18:I20"/>
    <mergeCell ref="J18:J20"/>
    <mergeCell ref="F18:F20"/>
    <mergeCell ref="D39:E39"/>
    <mergeCell ref="C34:J35"/>
    <mergeCell ref="G18:G20"/>
    <mergeCell ref="H18:H20"/>
  </mergeCells>
  <phoneticPr fontId="0" type="noConversion"/>
  <printOptions horizontalCentered="1" verticalCentered="1"/>
  <pageMargins left="0.39370078740157483" right="0.39370078740157483" top="0.39370078740157483" bottom="0.39370078740157483" header="0.39370078740157483" footer="0.39370078740157483"/>
  <pageSetup paperSize="9" scale="55" orientation="landscape" horizontalDpi="150" verticalDpi="150" r:id="rId1"/>
  <headerFooter alignWithMargins="0">
    <oddHeader>Página &amp;P de &amp;N</oddHeader>
    <oddFooter>&amp;C&amp;F</oddFooter>
  </headerFooter>
  <drawing r:id="rId2"/>
</worksheet>
</file>

<file path=xl/worksheets/sheet15.xml><?xml version="1.0" encoding="utf-8"?>
<worksheet xmlns="http://schemas.openxmlformats.org/spreadsheetml/2006/main" xmlns:r="http://schemas.openxmlformats.org/officeDocument/2006/relationships">
  <sheetPr codeName="Plan17">
    <tabColor rgb="FFFFC000"/>
  </sheetPr>
  <dimension ref="A1:DI40"/>
  <sheetViews>
    <sheetView view="pageBreakPreview" zoomScale="60" zoomScaleNormal="75" workbookViewId="0">
      <selection activeCell="R6" sqref="R6"/>
    </sheetView>
  </sheetViews>
  <sheetFormatPr defaultRowHeight="15"/>
  <cols>
    <col min="1" max="1" width="10.42578125" style="105" customWidth="1"/>
    <col min="2" max="2" width="62.42578125" style="105" customWidth="1"/>
    <col min="3" max="3" width="19.85546875" style="105" customWidth="1"/>
    <col min="4" max="4" width="11.42578125" style="105" customWidth="1"/>
    <col min="5" max="5" width="21.85546875" style="105" customWidth="1"/>
    <col min="6" max="6" width="11.42578125" style="105" customWidth="1"/>
    <col min="7" max="7" width="21.28515625" style="105" customWidth="1"/>
    <col min="8" max="8" width="11.42578125" style="105" customWidth="1"/>
    <col min="9" max="9" width="21.28515625" style="105" customWidth="1"/>
    <col min="10" max="10" width="11.42578125" style="105" customWidth="1"/>
    <col min="11" max="11" width="19" style="105" customWidth="1"/>
    <col min="12" max="12" width="11.42578125" style="105" customWidth="1"/>
    <col min="13" max="13" width="19" style="105" customWidth="1"/>
    <col min="14" max="14" width="11.42578125" style="105" customWidth="1"/>
    <col min="15" max="16384" width="9.140625" style="105"/>
  </cols>
  <sheetData>
    <row r="1" spans="1:10" ht="15.75">
      <c r="A1" s="121"/>
      <c r="B1" s="122" t="s">
        <v>64</v>
      </c>
      <c r="C1" s="123"/>
      <c r="D1" s="123"/>
      <c r="E1" s="123"/>
      <c r="F1" s="123"/>
      <c r="G1" s="124"/>
      <c r="H1" s="124"/>
      <c r="I1" s="124"/>
      <c r="J1" s="125"/>
    </row>
    <row r="2" spans="1:10" ht="15.75">
      <c r="A2" s="126"/>
      <c r="B2" s="127" t="s">
        <v>52</v>
      </c>
      <c r="C2" s="109"/>
      <c r="D2" s="109"/>
      <c r="E2" s="109"/>
      <c r="F2" s="109"/>
      <c r="G2" s="108"/>
      <c r="H2" s="108"/>
      <c r="I2" s="108"/>
      <c r="J2" s="128"/>
    </row>
    <row r="3" spans="1:10" ht="15.75">
      <c r="A3" s="126"/>
      <c r="B3" s="127" t="s">
        <v>169</v>
      </c>
      <c r="C3" s="109"/>
      <c r="D3" s="109"/>
      <c r="E3" s="109"/>
      <c r="F3" s="109"/>
      <c r="G3" s="108"/>
      <c r="H3" s="108"/>
      <c r="I3" s="108"/>
      <c r="J3" s="128"/>
    </row>
    <row r="4" spans="1:10" ht="15.75">
      <c r="A4" s="126"/>
      <c r="B4" s="127" t="s">
        <v>310</v>
      </c>
      <c r="C4" s="109"/>
      <c r="D4" s="109"/>
      <c r="E4" s="109"/>
      <c r="F4" s="109"/>
      <c r="G4" s="108"/>
      <c r="H4" s="108"/>
      <c r="I4" s="108"/>
      <c r="J4" s="128"/>
    </row>
    <row r="5" spans="1:10" ht="15.75">
      <c r="A5" s="126"/>
      <c r="B5" s="127" t="s">
        <v>2</v>
      </c>
      <c r="C5" s="109"/>
      <c r="D5" s="109"/>
      <c r="E5" s="109"/>
      <c r="F5" s="109"/>
      <c r="G5" s="108"/>
      <c r="H5" s="108"/>
      <c r="I5" s="108"/>
      <c r="J5" s="128"/>
    </row>
    <row r="6" spans="1:10" ht="26.25">
      <c r="A6" s="572" t="s">
        <v>262</v>
      </c>
      <c r="B6" s="573"/>
      <c r="C6" s="573"/>
      <c r="D6" s="573"/>
      <c r="E6" s="573"/>
      <c r="F6" s="573"/>
      <c r="G6" s="573"/>
      <c r="H6" s="573"/>
      <c r="I6" s="573"/>
      <c r="J6" s="574"/>
    </row>
    <row r="7" spans="1:10" s="106" customFormat="1" ht="16.5">
      <c r="A7" s="129"/>
      <c r="B7" s="107"/>
      <c r="C7" s="107"/>
      <c r="D7" s="107"/>
      <c r="E7" s="107"/>
      <c r="F7" s="131"/>
      <c r="G7" s="561" t="str">
        <f>'1ª Med_Contr'!G7:H7</f>
        <v>Termo de Contrato:</v>
      </c>
      <c r="H7" s="561"/>
      <c r="I7" s="575" t="str">
        <f>'1ª Med_Contr'!I7:J7</f>
        <v>37/2012</v>
      </c>
      <c r="J7" s="576"/>
    </row>
    <row r="8" spans="1:10" ht="16.5">
      <c r="A8" s="175" t="str">
        <f>CONSOLIDA!A6</f>
        <v>ESTABELECIMENTO: EE MARIO CORREA DA COSTA - QUADRA POLIESPORTIVA COBERTA</v>
      </c>
      <c r="B8" s="131"/>
      <c r="C8" s="108"/>
      <c r="D8" s="108"/>
      <c r="E8" s="108"/>
      <c r="F8" s="108"/>
      <c r="G8" s="577" t="s">
        <v>67</v>
      </c>
      <c r="H8" s="577"/>
      <c r="I8" s="578" t="s">
        <v>294</v>
      </c>
      <c r="J8" s="579"/>
    </row>
    <row r="9" spans="1:10" ht="16.5">
      <c r="A9" s="175" t="str">
        <f>CONSOLIDA!A7</f>
        <v>MUNICÍPIO: PARANAITA-MT</v>
      </c>
      <c r="B9" s="131"/>
      <c r="C9" s="108"/>
      <c r="D9" s="108"/>
      <c r="E9" s="108"/>
      <c r="F9" s="108"/>
      <c r="G9" s="561" t="s">
        <v>48</v>
      </c>
      <c r="H9" s="561"/>
      <c r="I9" s="569">
        <f>'4ª Med_Contr'!I9:J9+30</f>
        <v>41585</v>
      </c>
      <c r="J9" s="563"/>
    </row>
    <row r="10" spans="1:10" ht="16.5">
      <c r="A10" s="175" t="str">
        <f>CONSOLIDA!A8</f>
        <v xml:space="preserve">ENDEREÇO: VIA 2, CENTRO </v>
      </c>
      <c r="B10" s="109"/>
      <c r="C10" s="164"/>
      <c r="D10" s="164"/>
      <c r="E10" s="108"/>
      <c r="F10" s="108"/>
      <c r="G10" s="561" t="s">
        <v>103</v>
      </c>
      <c r="H10" s="561"/>
      <c r="I10" s="569">
        <f>'1ª Med_Contr'!I10:J10</f>
        <v>41435</v>
      </c>
      <c r="J10" s="563"/>
    </row>
    <row r="11" spans="1:10" ht="16.5">
      <c r="A11" s="130"/>
      <c r="B11" s="109"/>
      <c r="C11" s="66"/>
      <c r="D11" s="66"/>
      <c r="E11" s="108"/>
      <c r="F11" s="108"/>
      <c r="G11" s="561" t="s">
        <v>104</v>
      </c>
      <c r="H11" s="561"/>
      <c r="I11" s="569" t="e">
        <f>I10+#REF!</f>
        <v>#REF!</v>
      </c>
      <c r="J11" s="563"/>
    </row>
    <row r="12" spans="1:10" ht="16.5">
      <c r="A12" s="130"/>
      <c r="B12" s="109"/>
      <c r="C12" s="66"/>
      <c r="D12" s="66"/>
      <c r="E12" s="108"/>
      <c r="F12" s="108"/>
      <c r="G12" s="561" t="s">
        <v>355</v>
      </c>
      <c r="H12" s="561"/>
      <c r="I12" s="569" t="e">
        <f>'1ª Med_Contr'!I12:J12</f>
        <v>#REF!</v>
      </c>
      <c r="J12" s="563"/>
    </row>
    <row r="13" spans="1:10" s="193" customFormat="1" ht="16.5">
      <c r="A13" s="130"/>
      <c r="B13" s="109"/>
      <c r="C13" s="66"/>
      <c r="D13" s="66"/>
      <c r="E13" s="109"/>
      <c r="F13" s="109"/>
      <c r="G13" s="566" t="s">
        <v>172</v>
      </c>
      <c r="H13" s="566"/>
      <c r="I13" s="567">
        <f>'1ª Med_Contr'!I13:J13</f>
        <v>4457665.79</v>
      </c>
      <c r="J13" s="568"/>
    </row>
    <row r="14" spans="1:10" ht="16.5">
      <c r="A14" s="130"/>
      <c r="B14" s="109"/>
      <c r="C14" s="66"/>
      <c r="D14" s="66"/>
      <c r="E14" s="108"/>
      <c r="F14" s="108"/>
      <c r="G14" s="561" t="s">
        <v>113</v>
      </c>
      <c r="H14" s="561"/>
      <c r="I14" s="570">
        <f>CONSOLIDA!C16</f>
        <v>379826.28000000009</v>
      </c>
      <c r="J14" s="571"/>
    </row>
    <row r="15" spans="1:10" ht="16.5">
      <c r="A15" s="130"/>
      <c r="B15" s="109"/>
      <c r="C15" s="66"/>
      <c r="D15" s="66"/>
      <c r="E15" s="108"/>
      <c r="F15" s="108"/>
      <c r="G15" s="561" t="s">
        <v>182</v>
      </c>
      <c r="H15" s="561"/>
      <c r="I15" s="562">
        <f>CONSOLIDA!E16</f>
        <v>0</v>
      </c>
      <c r="J15" s="563"/>
    </row>
    <row r="16" spans="1:10" ht="16.5">
      <c r="A16" s="130"/>
      <c r="B16" s="109"/>
      <c r="C16" s="66"/>
      <c r="D16" s="66"/>
      <c r="E16" s="108"/>
      <c r="F16" s="108"/>
      <c r="G16" s="561" t="s">
        <v>181</v>
      </c>
      <c r="H16" s="561"/>
      <c r="I16" s="562">
        <f>CONSOLIDA!G16</f>
        <v>0</v>
      </c>
      <c r="J16" s="563"/>
    </row>
    <row r="17" spans="1:113" ht="17.25" thickBot="1">
      <c r="A17" s="130"/>
      <c r="B17" s="109"/>
      <c r="C17" s="66"/>
      <c r="D17" s="66"/>
      <c r="E17" s="108"/>
      <c r="F17" s="66"/>
      <c r="G17" s="66"/>
      <c r="H17" s="143"/>
      <c r="I17" s="143"/>
      <c r="J17" s="128"/>
      <c r="K17" s="564" t="s">
        <v>186</v>
      </c>
      <c r="L17" s="565"/>
      <c r="M17" s="565"/>
      <c r="N17" s="565"/>
    </row>
    <row r="18" spans="1:113" ht="15" customHeight="1">
      <c r="A18" s="551" t="s">
        <v>5</v>
      </c>
      <c r="B18" s="553" t="s">
        <v>43</v>
      </c>
      <c r="C18" s="556" t="s">
        <v>183</v>
      </c>
      <c r="D18" s="548" t="s">
        <v>36</v>
      </c>
      <c r="E18" s="548" t="s">
        <v>115</v>
      </c>
      <c r="F18" s="548" t="s">
        <v>36</v>
      </c>
      <c r="G18" s="548" t="s">
        <v>257</v>
      </c>
      <c r="H18" s="548" t="s">
        <v>36</v>
      </c>
      <c r="I18" s="548" t="s">
        <v>258</v>
      </c>
      <c r="J18" s="548" t="s">
        <v>36</v>
      </c>
      <c r="K18" s="548" t="s">
        <v>184</v>
      </c>
      <c r="L18" s="548" t="s">
        <v>36</v>
      </c>
      <c r="M18" s="548" t="s">
        <v>185</v>
      </c>
      <c r="N18" s="548" t="s">
        <v>36</v>
      </c>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row>
    <row r="19" spans="1:113" ht="18" customHeight="1">
      <c r="A19" s="552"/>
      <c r="B19" s="554"/>
      <c r="C19" s="557"/>
      <c r="D19" s="549"/>
      <c r="E19" s="549"/>
      <c r="F19" s="549"/>
      <c r="G19" s="549"/>
      <c r="H19" s="549"/>
      <c r="I19" s="549"/>
      <c r="J19" s="549"/>
      <c r="K19" s="549"/>
      <c r="L19" s="549"/>
      <c r="M19" s="549"/>
      <c r="N19" s="549"/>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row>
    <row r="20" spans="1:113" ht="21" customHeight="1" thickBot="1">
      <c r="A20" s="552"/>
      <c r="B20" s="555"/>
      <c r="C20" s="557"/>
      <c r="D20" s="549"/>
      <c r="E20" s="550"/>
      <c r="F20" s="549"/>
      <c r="G20" s="550"/>
      <c r="H20" s="549"/>
      <c r="I20" s="550"/>
      <c r="J20" s="549"/>
      <c r="K20" s="550"/>
      <c r="L20" s="550"/>
      <c r="M20" s="550"/>
      <c r="N20" s="550"/>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row>
    <row r="21" spans="1:113" s="111" customFormat="1" ht="18">
      <c r="A21" s="115"/>
      <c r="B21" s="118"/>
      <c r="C21" s="91"/>
      <c r="D21" s="90"/>
      <c r="E21" s="92"/>
      <c r="F21" s="90"/>
      <c r="G21" s="92"/>
      <c r="H21" s="90"/>
      <c r="I21" s="92"/>
      <c r="J21" s="90"/>
      <c r="K21" s="205"/>
      <c r="L21" s="206"/>
      <c r="M21" s="268"/>
      <c r="N21" s="206"/>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row>
    <row r="22" spans="1:113" s="111" customFormat="1" ht="18">
      <c r="A22" s="116" t="e">
        <f>CONSOLIDA!#REF!</f>
        <v>#REF!</v>
      </c>
      <c r="B22" s="119" t="e">
        <f>CONSOLIDA!#REF!</f>
        <v>#REF!</v>
      </c>
      <c r="C22" s="94" t="e">
        <f>#REF!+#REF!+#REF!</f>
        <v>#REF!</v>
      </c>
      <c r="D22" s="93" t="e">
        <f>C22/$C$28</f>
        <v>#REF!</v>
      </c>
      <c r="E22" s="165" t="e">
        <f>#REF!</f>
        <v>#REF!</v>
      </c>
      <c r="F22" s="93" t="e">
        <f>E22/(SUM($I$15:$I$16))</f>
        <v>#REF!</v>
      </c>
      <c r="G22" s="95" t="e">
        <f>'4ª Med_Contr'!G22+#REF!+#REF!</f>
        <v>#REF!</v>
      </c>
      <c r="H22" s="93" t="e">
        <f>G22/C$28</f>
        <v>#REF!</v>
      </c>
      <c r="I22" s="95" t="e">
        <f>C22-G22</f>
        <v>#REF!</v>
      </c>
      <c r="J22" s="93" t="e">
        <f>I22/C$28</f>
        <v>#REF!</v>
      </c>
      <c r="K22" s="207" t="e">
        <f>IF(#REF!&lt;&gt;0,#REF!-'1ª Med_Contr'!E22-'2ª Med_Contr'!E22-'3ª Med_Contr'!E22-'4ª Med_Contr'!E22-'5ª Med_Contr'!E22-'6ª Med_Contr'!E22-'7ª Med_Contr'!E22-'8ª Med_Contr'!E22-'9ª Med_Contr'!E22-'10ª Med_Contr'!E22-'11ª Med_Contr'!E22-'12ª Med_Contr'!E22,0)</f>
        <v>#REF!</v>
      </c>
      <c r="L22" s="208" t="e">
        <f>K22/#REF!</f>
        <v>#REF!</v>
      </c>
      <c r="M22" s="269" t="e">
        <f>IF(#REF!&lt;&gt;0,SUM(#REF!)-'1ª Med_Adit'!E22-'2ª Med_Adit'!E22-'3ª Med_Adit'!E22-'4ª Med_Adit'!E22-'5ª Med_Adit'!E22-'6ª Med_Adit'!E22-'7ª Med_Adit'!E22-'8ª Med_Adit'!E22-'9ª Med_Adit'!E22-'10ª Med_Adit'!E22-'11ª Med_Adit'!E22-'12ª Med_Adit'!E22,0)</f>
        <v>#REF!</v>
      </c>
      <c r="N22" s="208" t="e">
        <f>M22/SUM(#REF!)</f>
        <v>#REF!</v>
      </c>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row>
    <row r="23" spans="1:113" s="111" customFormat="1" ht="18">
      <c r="A23" s="116" t="e">
        <f>CONSOLIDA!#REF!</f>
        <v>#REF!</v>
      </c>
      <c r="B23" s="119" t="e">
        <f>CONSOLIDA!#REF!</f>
        <v>#REF!</v>
      </c>
      <c r="C23" s="96" t="e">
        <f>#REF!+#REF!+#REF!</f>
        <v>#REF!</v>
      </c>
      <c r="D23" s="93" t="e">
        <f>C23/$C$28</f>
        <v>#REF!</v>
      </c>
      <c r="E23" s="165" t="e">
        <f>#REF!</f>
        <v>#REF!</v>
      </c>
      <c r="F23" s="93" t="e">
        <f>E23/(SUM($I$15:$I$16))</f>
        <v>#REF!</v>
      </c>
      <c r="G23" s="95" t="e">
        <f>'4ª Med_Contr'!G23+#REF!+#REF!</f>
        <v>#REF!</v>
      </c>
      <c r="H23" s="93" t="e">
        <f>G23/C$28</f>
        <v>#REF!</v>
      </c>
      <c r="I23" s="95" t="e">
        <f>C23-G23</f>
        <v>#REF!</v>
      </c>
      <c r="J23" s="93" t="e">
        <f>I23/C$28</f>
        <v>#REF!</v>
      </c>
      <c r="K23" s="207" t="e">
        <f>IF(#REF!&lt;&gt;0,#REF!-'1ª Med_Contr'!E23-'2ª Med_Contr'!E23-'3ª Med_Contr'!E23-'4ª Med_Contr'!E23-'5ª Med_Contr'!E23-'6ª Med_Contr'!E23-'7ª Med_Contr'!E23-'8ª Med_Contr'!E23-'9ª Med_Contr'!E23-'10ª Med_Contr'!E23-'11ª Med_Contr'!E23-'12ª Med_Contr'!E23,0)</f>
        <v>#REF!</v>
      </c>
      <c r="L23" s="208" t="e">
        <f>K23/#REF!</f>
        <v>#REF!</v>
      </c>
      <c r="M23" s="269" t="e">
        <f>IF(#REF!&lt;&gt;0,SUM(#REF!)-'1ª Med_Adit'!E23-'2ª Med_Adit'!E23-'3ª Med_Adit'!E23-'4ª Med_Adit'!E23-'5ª Med_Adit'!E23-'6ª Med_Adit'!E23-'7ª Med_Adit'!E23-'8ª Med_Adit'!E23-'9ª Med_Adit'!E23-'10ª Med_Adit'!E23-'11ª Med_Adit'!E23-'12ª Med_Adit'!E23,0)</f>
        <v>#REF!</v>
      </c>
      <c r="N23" s="208" t="e">
        <f>M23/SUM(#REF!)</f>
        <v>#REF!</v>
      </c>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row>
    <row r="24" spans="1:113" s="111" customFormat="1" ht="33">
      <c r="A24" s="116" t="str">
        <f>CONSOLIDA!A14</f>
        <v>2.0</v>
      </c>
      <c r="B24" s="119" t="str">
        <f>CONSOLIDA!B14</f>
        <v xml:space="preserve">INSTALAÇÕES ELÉTRICAS: QUADRA POLIESPORTIVA </v>
      </c>
      <c r="C24" s="96">
        <f>Elétrica!M201+Elétrica!O201+Elétrica!N201</f>
        <v>0</v>
      </c>
      <c r="D24" s="93" t="e">
        <f>C24/$C$28</f>
        <v>#REF!</v>
      </c>
      <c r="E24" s="165">
        <f>Elétrica!AS201</f>
        <v>0</v>
      </c>
      <c r="F24" s="93" t="e">
        <f>E24/(SUM($I$15:$I$16))</f>
        <v>#DIV/0!</v>
      </c>
      <c r="G24" s="95">
        <f>'4ª Med_Contr'!G24+Elétrica!AP201+Elétrica!AS201</f>
        <v>0</v>
      </c>
      <c r="H24" s="93" t="e">
        <f>G24/C$28</f>
        <v>#REF!</v>
      </c>
      <c r="I24" s="95">
        <f>C24-G24</f>
        <v>0</v>
      </c>
      <c r="J24" s="93" t="e">
        <f>I24/C$28</f>
        <v>#REF!</v>
      </c>
      <c r="K24" s="207">
        <f>IF(Elétrica!CR201&lt;&gt;0,Elétrica!M201-'1ª Med_Contr'!E24-'2ª Med_Contr'!E24-'3ª Med_Contr'!E24-'4ª Med_Contr'!E24-'5ª Med_Contr'!E24-'6ª Med_Contr'!E24-'7ª Med_Contr'!E24-'8ª Med_Contr'!E24-'9ª Med_Contr'!E24-'10ª Med_Contr'!E24-'11ª Med_Contr'!E24-'12ª Med_Contr'!E24,0)</f>
        <v>0</v>
      </c>
      <c r="L24" s="208" t="e">
        <f>K24/Elétrica!M201</f>
        <v>#DIV/0!</v>
      </c>
      <c r="M24" s="269">
        <f>IF(Elétrica!CU201&lt;&gt;0,SUM(Elétrica!N201:O201)-'1ª Med_Adit'!E24-'2ª Med_Adit'!E24-'3ª Med_Adit'!E24-'4ª Med_Adit'!E24-'5ª Med_Adit'!E24-'6ª Med_Adit'!E24-'7ª Med_Adit'!E24-'8ª Med_Adit'!E24-'9ª Med_Adit'!E24-'10ª Med_Adit'!E24-'11ª Med_Adit'!E24-'12ª Med_Adit'!E24,0)</f>
        <v>0</v>
      </c>
      <c r="N24" s="208" t="e">
        <f>M24/SUM(Elétrica!N201:O201)</f>
        <v>#DIV/0!</v>
      </c>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row>
    <row r="25" spans="1:113" s="111" customFormat="1" ht="18">
      <c r="A25" s="116" t="e">
        <f>CONSOLIDA!#REF!</f>
        <v>#REF!</v>
      </c>
      <c r="B25" s="119" t="e">
        <f>CONSOLIDA!#REF!</f>
        <v>#REF!</v>
      </c>
      <c r="C25" s="96" t="e">
        <f>#REF!+#REF!+#REF!</f>
        <v>#REF!</v>
      </c>
      <c r="D25" s="93" t="e">
        <f>C25/$C$28</f>
        <v>#REF!</v>
      </c>
      <c r="E25" s="165" t="e">
        <f>#REF!</f>
        <v>#REF!</v>
      </c>
      <c r="F25" s="93" t="e">
        <f>E25/(SUM($I$15:$I$16))</f>
        <v>#REF!</v>
      </c>
      <c r="G25" s="95" t="e">
        <f>'4ª Med_Contr'!G25+#REF!+#REF!</f>
        <v>#REF!</v>
      </c>
      <c r="H25" s="93" t="e">
        <f>G25/C$28</f>
        <v>#REF!</v>
      </c>
      <c r="I25" s="95" t="e">
        <f>C25-G25</f>
        <v>#REF!</v>
      </c>
      <c r="J25" s="93" t="e">
        <f>I25/C$28</f>
        <v>#REF!</v>
      </c>
      <c r="K25" s="207" t="e">
        <f>IF(#REF!&lt;&gt;0,#REF!-'1ª Med_Contr'!E25-'2ª Med_Contr'!E25-'3ª Med_Contr'!E25-'4ª Med_Contr'!E25-'5ª Med_Contr'!E25-'6ª Med_Contr'!E25-'7ª Med_Contr'!E25-'8ª Med_Contr'!E25-'9ª Med_Contr'!E25-'10ª Med_Contr'!E25-'11ª Med_Contr'!E25-'12ª Med_Contr'!E25,0)</f>
        <v>#REF!</v>
      </c>
      <c r="L25" s="208" t="e">
        <f>K25/#REF!</f>
        <v>#REF!</v>
      </c>
      <c r="M25" s="269" t="e">
        <f>IF(#REF!&lt;&gt;0,SUM(#REF!)-'1ª Med_Adit'!E25-'2ª Med_Adit'!E25-'3ª Med_Adit'!E25-'4ª Med_Adit'!E25-'5ª Med_Adit'!E25-'6ª Med_Adit'!E25-'7ª Med_Adit'!E25-'8ª Med_Adit'!E25-'9ª Med_Adit'!E25-'10ª Med_Adit'!E25-'11ª Med_Adit'!E25-'12ª Med_Adit'!E25,0)</f>
        <v>#REF!</v>
      </c>
      <c r="N25" s="208" t="e">
        <f>M25/SUM(#REF!)</f>
        <v>#REF!</v>
      </c>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row>
    <row r="26" spans="1:113" s="111" customFormat="1" ht="66">
      <c r="A26" s="116" t="str">
        <f>CONSOLIDA!A13</f>
        <v>1.0</v>
      </c>
      <c r="B26" s="119" t="str">
        <f>CONSOLIDA!B13</f>
        <v>CONSTRUÇÃO DE QUADRA POLI-ESPORTIVA COBERTA COM ARQUIBANCADA DE 2 DEGRAUS NAS DUAS LATERAIS  - DIMENSÃO DA QUADRA 24X32M</v>
      </c>
      <c r="C26" s="96">
        <f>Quadra!L47+Quadra!M47+Quadra!N47</f>
        <v>360676.5400000001</v>
      </c>
      <c r="D26" s="93" t="e">
        <f>C26/$C$28</f>
        <v>#REF!</v>
      </c>
      <c r="E26" s="165">
        <f>Quadra!AR47</f>
        <v>0</v>
      </c>
      <c r="F26" s="93" t="e">
        <f>E26/(SUM($I$15:$I$16))</f>
        <v>#DIV/0!</v>
      </c>
      <c r="G26" s="95">
        <f>'4ª Med_Contr'!G26+Quadra!AO47+Quadra!AR47</f>
        <v>2189.5</v>
      </c>
      <c r="H26" s="93" t="e">
        <f>G26/C$28</f>
        <v>#REF!</v>
      </c>
      <c r="I26" s="95">
        <f>C26-G26</f>
        <v>358487.0400000001</v>
      </c>
      <c r="J26" s="93" t="e">
        <f>I26/C$28</f>
        <v>#REF!</v>
      </c>
      <c r="K26" s="207">
        <f>IF(Quadra!CQ47&lt;&gt;0,Quadra!L47-'1ª Med_Contr'!E26-'2ª Med_Contr'!E26-'3ª Med_Contr'!E26-'4ª Med_Contr'!E26-'5ª Med_Contr'!E26-'6ª Med_Contr'!E26-'7ª Med_Contr'!E26-'8ª Med_Contr'!E26-'9ª Med_Contr'!E26-'10ª Med_Contr'!E26-'11ª Med_Contr'!E26-'12ª Med_Contr'!E26,0)</f>
        <v>358487.0400000001</v>
      </c>
      <c r="L26" s="208">
        <f>K26/Quadra!L47</f>
        <v>0.99392946377937419</v>
      </c>
      <c r="M26" s="269">
        <f>IF(Quadra!CT47&lt;&gt;0,SUM(Quadra!M47:N47)-'1ª Med_Adit'!E26-'2ª Med_Adit'!E26-'3ª Med_Adit'!E26-'4ª Med_Adit'!E26-'5ª Med_Adit'!E26-'6ª Med_Adit'!E26-'7ª Med_Adit'!E26-'8ª Med_Adit'!E26-'9ª Med_Adit'!E26-'10ª Med_Adit'!E26-'11ª Med_Adit'!E26-'12ª Med_Adit'!E26,0)</f>
        <v>0</v>
      </c>
      <c r="N26" s="208" t="e">
        <f>M26/SUM(Quadra!M47:N47)</f>
        <v>#DIV/0!</v>
      </c>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row>
    <row r="27" spans="1:113" ht="18.75" thickBot="1">
      <c r="A27" s="117"/>
      <c r="B27" s="120"/>
      <c r="C27" s="112"/>
      <c r="D27" s="112"/>
      <c r="E27" s="112"/>
      <c r="F27" s="112"/>
      <c r="G27" s="112"/>
      <c r="H27" s="112"/>
      <c r="I27" s="112"/>
      <c r="J27" s="112"/>
      <c r="K27" s="271"/>
      <c r="L27" s="272"/>
      <c r="M27" s="270"/>
      <c r="N27" s="209"/>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row>
    <row r="28" spans="1:113" ht="18.75" thickBot="1">
      <c r="A28" s="544" t="s">
        <v>71</v>
      </c>
      <c r="B28" s="545"/>
      <c r="C28" s="99" t="e">
        <f t="shared" ref="C28:J28" si="0">SUM(C22:C27)</f>
        <v>#REF!</v>
      </c>
      <c r="D28" s="98" t="e">
        <f t="shared" si="0"/>
        <v>#REF!</v>
      </c>
      <c r="E28" s="99" t="e">
        <f t="shared" si="0"/>
        <v>#REF!</v>
      </c>
      <c r="F28" s="98" t="e">
        <f t="shared" si="0"/>
        <v>#REF!</v>
      </c>
      <c r="G28" s="99" t="e">
        <f t="shared" si="0"/>
        <v>#REF!</v>
      </c>
      <c r="H28" s="98" t="e">
        <f t="shared" si="0"/>
        <v>#REF!</v>
      </c>
      <c r="I28" s="99" t="e">
        <f t="shared" si="0"/>
        <v>#REF!</v>
      </c>
      <c r="J28" s="98" t="e">
        <f t="shared" si="0"/>
        <v>#REF!</v>
      </c>
      <c r="K28" s="99" t="e">
        <f>SUM(K22:K27)</f>
        <v>#REF!</v>
      </c>
      <c r="L28" s="98" t="e">
        <f>K28/CONSOLIDA!C16</f>
        <v>#REF!</v>
      </c>
      <c r="M28" s="99" t="e">
        <f>SUM(M22:M27)</f>
        <v>#REF!</v>
      </c>
      <c r="N28" s="98" t="e">
        <f>M28/(CONSOLIDA!E16+CONSOLIDA!G16)</f>
        <v>#REF!</v>
      </c>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row>
    <row r="29" spans="1:113" ht="15.75">
      <c r="A29" s="132"/>
      <c r="B29" s="100"/>
      <c r="C29" s="101"/>
      <c r="D29" s="101"/>
      <c r="E29" s="101"/>
      <c r="F29" s="102"/>
      <c r="G29" s="108"/>
      <c r="H29" s="108"/>
      <c r="I29" s="108"/>
      <c r="J29" s="12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row>
    <row r="30" spans="1:113" ht="15.75">
      <c r="A30" s="133"/>
      <c r="B30" s="142"/>
      <c r="C30" s="168"/>
      <c r="D30" s="193"/>
      <c r="E30" s="101"/>
      <c r="F30" s="102"/>
      <c r="G30" s="109"/>
      <c r="H30" s="109"/>
      <c r="I30" s="109"/>
      <c r="J30" s="194"/>
    </row>
    <row r="31" spans="1:113" ht="16.5" thickBot="1">
      <c r="A31" s="133"/>
      <c r="B31" s="142" t="s">
        <v>174</v>
      </c>
      <c r="C31" s="168" t="e">
        <f>E28</f>
        <v>#REF!</v>
      </c>
      <c r="D31" s="193"/>
      <c r="E31" s="101"/>
      <c r="F31" s="102"/>
      <c r="G31" s="109"/>
      <c r="H31" s="109"/>
      <c r="I31" s="109"/>
      <c r="J31" s="194"/>
    </row>
    <row r="32" spans="1:113" ht="18.75" thickBot="1">
      <c r="A32" s="133"/>
      <c r="B32" s="166" t="s">
        <v>175</v>
      </c>
      <c r="C32" s="170" t="e">
        <f>C31</f>
        <v>#REF!</v>
      </c>
      <c r="D32" s="167" t="e">
        <f>C32/C28</f>
        <v>#REF!</v>
      </c>
      <c r="E32" s="101"/>
      <c r="F32" s="102"/>
      <c r="G32" s="109"/>
      <c r="H32" s="109"/>
      <c r="I32" s="109"/>
      <c r="J32" s="194"/>
    </row>
    <row r="33" spans="1:10" ht="15.75">
      <c r="A33" s="133"/>
      <c r="B33" s="142"/>
      <c r="C33" s="141"/>
      <c r="D33" s="101"/>
      <c r="E33" s="101"/>
      <c r="F33" s="102"/>
      <c r="G33" s="109"/>
      <c r="H33" s="109"/>
      <c r="I33" s="109"/>
      <c r="J33" s="194"/>
    </row>
    <row r="34" spans="1:10" ht="18">
      <c r="A34" s="132"/>
      <c r="B34" s="171" t="s">
        <v>176</v>
      </c>
      <c r="C34" s="546" t="e">
        <f ca="1">UPPER([3]!VExtenso(C31))</f>
        <v>#NAME?</v>
      </c>
      <c r="D34" s="546"/>
      <c r="E34" s="546"/>
      <c r="F34" s="546"/>
      <c r="G34" s="546"/>
      <c r="H34" s="546"/>
      <c r="I34" s="546"/>
      <c r="J34" s="547"/>
    </row>
    <row r="35" spans="1:10" ht="18">
      <c r="A35" s="132"/>
      <c r="B35" s="172"/>
      <c r="C35" s="546"/>
      <c r="D35" s="546"/>
      <c r="E35" s="546"/>
      <c r="F35" s="546"/>
      <c r="G35" s="546"/>
      <c r="H35" s="546"/>
      <c r="I35" s="546"/>
      <c r="J35" s="547"/>
    </row>
    <row r="36" spans="1:10" ht="15.75">
      <c r="A36" s="132"/>
      <c r="B36" s="100"/>
      <c r="C36" s="101"/>
      <c r="D36" s="101"/>
      <c r="E36" s="101"/>
      <c r="F36" s="102"/>
      <c r="G36" s="108"/>
      <c r="H36" s="108"/>
      <c r="I36" s="108"/>
      <c r="J36" s="128"/>
    </row>
    <row r="37" spans="1:10" ht="15.75">
      <c r="A37" s="132"/>
      <c r="B37" s="100"/>
      <c r="C37" s="101"/>
      <c r="D37" s="101"/>
      <c r="E37" s="101"/>
      <c r="F37" s="102"/>
      <c r="G37" s="108"/>
      <c r="H37" s="108"/>
      <c r="I37" s="108"/>
      <c r="J37" s="128"/>
    </row>
    <row r="38" spans="1:10" ht="15.75">
      <c r="A38" s="134"/>
      <c r="B38" s="100"/>
      <c r="C38" s="108"/>
      <c r="D38" s="101"/>
      <c r="E38" s="108"/>
      <c r="F38" s="108"/>
      <c r="G38" s="108"/>
      <c r="H38" s="108"/>
      <c r="I38" s="108"/>
      <c r="J38" s="128"/>
    </row>
    <row r="39" spans="1:10" ht="15.75" customHeight="1">
      <c r="A39" s="134"/>
      <c r="B39" s="266" t="s">
        <v>65</v>
      </c>
      <c r="C39" s="108"/>
      <c r="D39" s="558" t="s">
        <v>123</v>
      </c>
      <c r="E39" s="558"/>
      <c r="F39" s="558"/>
      <c r="H39" s="559" t="s">
        <v>122</v>
      </c>
      <c r="I39" s="559"/>
      <c r="J39" s="560"/>
    </row>
    <row r="40" spans="1:10" ht="16.5" thickBot="1">
      <c r="A40" s="135"/>
      <c r="B40" s="136"/>
      <c r="C40" s="137"/>
      <c r="D40" s="137"/>
      <c r="E40" s="138"/>
      <c r="F40" s="138"/>
      <c r="G40" s="138"/>
      <c r="H40" s="138"/>
      <c r="I40" s="138"/>
      <c r="J40" s="139"/>
    </row>
  </sheetData>
  <mergeCells count="40">
    <mergeCell ref="A6:J6"/>
    <mergeCell ref="G7:H7"/>
    <mergeCell ref="I7:J7"/>
    <mergeCell ref="G8:H8"/>
    <mergeCell ref="I8:J8"/>
    <mergeCell ref="G9:H9"/>
    <mergeCell ref="I9:J9"/>
    <mergeCell ref="G10:H10"/>
    <mergeCell ref="I10:J10"/>
    <mergeCell ref="G11:H11"/>
    <mergeCell ref="I11:J11"/>
    <mergeCell ref="G13:H13"/>
    <mergeCell ref="I13:J13"/>
    <mergeCell ref="G12:H12"/>
    <mergeCell ref="I12:J12"/>
    <mergeCell ref="G14:H14"/>
    <mergeCell ref="I14:J14"/>
    <mergeCell ref="G15:H15"/>
    <mergeCell ref="I15:J15"/>
    <mergeCell ref="G16:H16"/>
    <mergeCell ref="I16:J16"/>
    <mergeCell ref="M18:M20"/>
    <mergeCell ref="K17:N17"/>
    <mergeCell ref="D39:F39"/>
    <mergeCell ref="H39:J39"/>
    <mergeCell ref="N18:N20"/>
    <mergeCell ref="K18:K20"/>
    <mergeCell ref="L18:L20"/>
    <mergeCell ref="D18:D20"/>
    <mergeCell ref="E18:E20"/>
    <mergeCell ref="A28:B28"/>
    <mergeCell ref="C34:J35"/>
    <mergeCell ref="H18:H20"/>
    <mergeCell ref="I18:I20"/>
    <mergeCell ref="J18:J20"/>
    <mergeCell ref="F18:F20"/>
    <mergeCell ref="G18:G20"/>
    <mergeCell ref="A18:A20"/>
    <mergeCell ref="B18:B20"/>
    <mergeCell ref="C18:C20"/>
  </mergeCells>
  <printOptions horizontalCentered="1" verticalCentered="1"/>
  <pageMargins left="0.39370078740157483" right="0.39370078740157483" top="0.39370078740157483" bottom="0.39370078740157483" header="0.39370078740157483" footer="0.39370078740157483"/>
  <pageSetup paperSize="9" scale="55" orientation="landscape" horizontalDpi="150" verticalDpi="150" r:id="rId1"/>
  <headerFooter alignWithMargins="0">
    <oddHeader>Página &amp;P de &amp;N</oddHeader>
    <oddFooter>&amp;C&amp;F</oddFooter>
  </headerFooter>
  <rowBreaks count="1" manualBreakCount="1">
    <brk id="40" max="9" man="1"/>
  </rowBreaks>
  <colBreaks count="1" manualBreakCount="1">
    <brk id="10" max="49" man="1"/>
  </colBreaks>
  <drawing r:id="rId2"/>
</worksheet>
</file>

<file path=xl/worksheets/sheet16.xml><?xml version="1.0" encoding="utf-8"?>
<worksheet xmlns="http://schemas.openxmlformats.org/spreadsheetml/2006/main" xmlns:r="http://schemas.openxmlformats.org/officeDocument/2006/relationships">
  <sheetPr codeName="Plan16">
    <tabColor indexed="50"/>
  </sheetPr>
  <dimension ref="A1:DI40"/>
  <sheetViews>
    <sheetView view="pageBreakPreview" zoomScale="60" zoomScaleNormal="75" workbookViewId="0">
      <selection activeCell="N13" sqref="N13"/>
    </sheetView>
  </sheetViews>
  <sheetFormatPr defaultRowHeight="15"/>
  <cols>
    <col min="1" max="1" width="10.42578125" style="105" customWidth="1"/>
    <col min="2" max="2" width="62.42578125" style="105" customWidth="1"/>
    <col min="3" max="3" width="19.85546875" style="105" customWidth="1"/>
    <col min="4" max="4" width="11.42578125" style="105" customWidth="1"/>
    <col min="5" max="5" width="21.85546875" style="105" customWidth="1"/>
    <col min="6" max="6" width="11.42578125" style="105" customWidth="1"/>
    <col min="7" max="7" width="21.28515625" style="105" customWidth="1"/>
    <col min="8" max="8" width="11.42578125" style="105" customWidth="1"/>
    <col min="9" max="9" width="21.28515625" style="105" customWidth="1"/>
    <col min="10" max="10" width="11.42578125" style="105" customWidth="1"/>
    <col min="11" max="11" width="19" style="105" customWidth="1"/>
    <col min="12" max="12" width="11.42578125" style="105" customWidth="1"/>
    <col min="13" max="13" width="19" style="105" customWidth="1"/>
    <col min="14" max="14" width="11.42578125" style="105" customWidth="1"/>
    <col min="15" max="16384" width="9.140625" style="105"/>
  </cols>
  <sheetData>
    <row r="1" spans="1:10" ht="15.75">
      <c r="A1" s="121"/>
      <c r="B1" s="122" t="s">
        <v>64</v>
      </c>
      <c r="C1" s="123"/>
      <c r="D1" s="123"/>
      <c r="E1" s="123"/>
      <c r="F1" s="123"/>
      <c r="G1" s="124"/>
      <c r="H1" s="124"/>
      <c r="I1" s="124"/>
      <c r="J1" s="125"/>
    </row>
    <row r="2" spans="1:10" ht="15.75">
      <c r="A2" s="126"/>
      <c r="B2" s="127" t="s">
        <v>52</v>
      </c>
      <c r="C2" s="109"/>
      <c r="D2" s="109"/>
      <c r="E2" s="109"/>
      <c r="F2" s="109"/>
      <c r="G2" s="108"/>
      <c r="H2" s="108"/>
      <c r="I2" s="108"/>
      <c r="J2" s="128"/>
    </row>
    <row r="3" spans="1:10" ht="15.75">
      <c r="A3" s="126"/>
      <c r="B3" s="127" t="s">
        <v>169</v>
      </c>
      <c r="C3" s="109"/>
      <c r="D3" s="109"/>
      <c r="E3" s="109"/>
      <c r="F3" s="109"/>
      <c r="G3" s="108"/>
      <c r="H3" s="108"/>
      <c r="I3" s="108"/>
      <c r="J3" s="128"/>
    </row>
    <row r="4" spans="1:10" ht="15.75">
      <c r="A4" s="126"/>
      <c r="B4" s="127" t="s">
        <v>310</v>
      </c>
      <c r="C4" s="109"/>
      <c r="D4" s="109"/>
      <c r="E4" s="109"/>
      <c r="F4" s="109"/>
      <c r="G4" s="108"/>
      <c r="H4" s="108"/>
      <c r="I4" s="108"/>
      <c r="J4" s="128"/>
    </row>
    <row r="5" spans="1:10" ht="15.75">
      <c r="A5" s="126"/>
      <c r="B5" s="127" t="s">
        <v>2</v>
      </c>
      <c r="C5" s="109"/>
      <c r="D5" s="109"/>
      <c r="E5" s="109"/>
      <c r="F5" s="109"/>
      <c r="G5" s="108"/>
      <c r="H5" s="108"/>
      <c r="I5" s="108"/>
      <c r="J5" s="128"/>
    </row>
    <row r="6" spans="1:10" ht="26.25">
      <c r="A6" s="572" t="s">
        <v>261</v>
      </c>
      <c r="B6" s="573"/>
      <c r="C6" s="573"/>
      <c r="D6" s="573"/>
      <c r="E6" s="573"/>
      <c r="F6" s="573"/>
      <c r="G6" s="573"/>
      <c r="H6" s="573"/>
      <c r="I6" s="573"/>
      <c r="J6" s="574"/>
    </row>
    <row r="7" spans="1:10" s="106" customFormat="1" ht="16.5">
      <c r="A7" s="129"/>
      <c r="B7" s="107"/>
      <c r="C7" s="107"/>
      <c r="D7" s="107"/>
      <c r="E7" s="107"/>
      <c r="F7" s="107"/>
      <c r="G7" s="561" t="str">
        <f>'1ª Med_Contr'!G7:H7</f>
        <v>Termo de Contrato:</v>
      </c>
      <c r="H7" s="561"/>
      <c r="I7" s="575" t="str">
        <f>'1ª Med_Contr'!I7:J7</f>
        <v>37/2012</v>
      </c>
      <c r="J7" s="576"/>
    </row>
    <row r="8" spans="1:10" ht="16.5">
      <c r="A8" s="175" t="str">
        <f>CONSOLIDA!A6</f>
        <v>ESTABELECIMENTO: EE MARIO CORREA DA COSTA - QUADRA POLIESPORTIVA COBERTA</v>
      </c>
      <c r="B8" s="131"/>
      <c r="C8" s="108"/>
      <c r="D8" s="108"/>
      <c r="E8" s="108"/>
      <c r="F8" s="108"/>
      <c r="G8" s="577" t="s">
        <v>67</v>
      </c>
      <c r="H8" s="577"/>
      <c r="I8" s="578" t="s">
        <v>295</v>
      </c>
      <c r="J8" s="579"/>
    </row>
    <row r="9" spans="1:10" ht="16.5">
      <c r="A9" s="175" t="str">
        <f>CONSOLIDA!A7</f>
        <v>MUNICÍPIO: PARANAITA-MT</v>
      </c>
      <c r="B9" s="131"/>
      <c r="C9" s="108"/>
      <c r="D9" s="108"/>
      <c r="E9" s="108"/>
      <c r="F9" s="108"/>
      <c r="G9" s="561" t="s">
        <v>48</v>
      </c>
      <c r="H9" s="561"/>
      <c r="I9" s="569">
        <f>'4ª Med_Contr'!I9:J9+30</f>
        <v>41585</v>
      </c>
      <c r="J9" s="563"/>
    </row>
    <row r="10" spans="1:10" ht="16.5">
      <c r="A10" s="175" t="str">
        <f>CONSOLIDA!A8</f>
        <v xml:space="preserve">ENDEREÇO: VIA 2, CENTRO </v>
      </c>
      <c r="B10" s="109"/>
      <c r="C10" s="164"/>
      <c r="D10" s="164"/>
      <c r="E10" s="66"/>
      <c r="F10" s="66"/>
      <c r="G10" s="561" t="s">
        <v>103</v>
      </c>
      <c r="H10" s="561"/>
      <c r="I10" s="569">
        <f>'1ª Med_Contr'!I10:J10</f>
        <v>41435</v>
      </c>
      <c r="J10" s="563"/>
    </row>
    <row r="11" spans="1:10" ht="16.5">
      <c r="A11" s="130"/>
      <c r="B11" s="109"/>
      <c r="C11" s="66"/>
      <c r="D11" s="66"/>
      <c r="E11" s="66"/>
      <c r="F11" s="66"/>
      <c r="G11" s="561" t="s">
        <v>104</v>
      </c>
      <c r="H11" s="561"/>
      <c r="I11" s="569" t="e">
        <f>I10+#REF!</f>
        <v>#REF!</v>
      </c>
      <c r="J11" s="563"/>
    </row>
    <row r="12" spans="1:10" ht="16.5">
      <c r="A12" s="130"/>
      <c r="B12" s="109"/>
      <c r="C12" s="66"/>
      <c r="D12" s="66"/>
      <c r="E12" s="66"/>
      <c r="F12" s="66"/>
      <c r="G12" s="561" t="s">
        <v>355</v>
      </c>
      <c r="H12" s="561"/>
      <c r="I12" s="569" t="e">
        <f>'1ª Med_Contr'!I12:J12</f>
        <v>#REF!</v>
      </c>
      <c r="J12" s="563"/>
    </row>
    <row r="13" spans="1:10" s="193" customFormat="1" ht="16.5">
      <c r="A13" s="130"/>
      <c r="B13" s="109"/>
      <c r="C13" s="66"/>
      <c r="D13" s="66"/>
      <c r="E13" s="66"/>
      <c r="F13" s="66"/>
      <c r="G13" s="566" t="s">
        <v>172</v>
      </c>
      <c r="H13" s="566"/>
      <c r="I13" s="567">
        <f>'1ª Med_Contr'!I13:J13</f>
        <v>4457665.79</v>
      </c>
      <c r="J13" s="568"/>
    </row>
    <row r="14" spans="1:10" ht="16.5">
      <c r="A14" s="130"/>
      <c r="B14" s="109"/>
      <c r="C14" s="66"/>
      <c r="D14" s="66"/>
      <c r="E14" s="66"/>
      <c r="F14" s="66"/>
      <c r="G14" s="561" t="s">
        <v>113</v>
      </c>
      <c r="H14" s="561"/>
      <c r="I14" s="570">
        <f>CONSOLIDA!C16</f>
        <v>379826.28000000009</v>
      </c>
      <c r="J14" s="571"/>
    </row>
    <row r="15" spans="1:10" ht="16.5">
      <c r="A15" s="130"/>
      <c r="B15" s="109"/>
      <c r="C15" s="66"/>
      <c r="D15" s="66"/>
      <c r="E15" s="264"/>
      <c r="F15" s="66"/>
      <c r="G15" s="561" t="s">
        <v>182</v>
      </c>
      <c r="H15" s="561"/>
      <c r="I15" s="562">
        <f>CONSOLIDA!E16</f>
        <v>0</v>
      </c>
      <c r="J15" s="563"/>
    </row>
    <row r="16" spans="1:10" ht="16.5">
      <c r="A16" s="130"/>
      <c r="B16" s="109"/>
      <c r="C16" s="66"/>
      <c r="D16" s="66"/>
      <c r="E16" s="66"/>
      <c r="F16" s="66"/>
      <c r="G16" s="561" t="s">
        <v>181</v>
      </c>
      <c r="H16" s="561"/>
      <c r="I16" s="562">
        <f>CONSOLIDA!G16</f>
        <v>0</v>
      </c>
      <c r="J16" s="563"/>
    </row>
    <row r="17" spans="1:113" ht="17.25" thickBot="1">
      <c r="A17" s="130"/>
      <c r="B17" s="109"/>
      <c r="C17" s="66"/>
      <c r="D17" s="66"/>
      <c r="E17" s="66"/>
      <c r="F17" s="66"/>
      <c r="G17" s="66"/>
      <c r="H17" s="143"/>
      <c r="I17" s="143"/>
      <c r="J17" s="128"/>
      <c r="K17" s="564" t="s">
        <v>186</v>
      </c>
      <c r="L17" s="565"/>
      <c r="M17" s="565"/>
      <c r="N17" s="565"/>
    </row>
    <row r="18" spans="1:113" ht="15" customHeight="1">
      <c r="A18" s="551" t="s">
        <v>5</v>
      </c>
      <c r="B18" s="553" t="s">
        <v>43</v>
      </c>
      <c r="C18" s="556" t="s">
        <v>183</v>
      </c>
      <c r="D18" s="548" t="s">
        <v>36</v>
      </c>
      <c r="E18" s="548" t="s">
        <v>114</v>
      </c>
      <c r="F18" s="548" t="s">
        <v>36</v>
      </c>
      <c r="G18" s="548" t="s">
        <v>257</v>
      </c>
      <c r="H18" s="548" t="s">
        <v>36</v>
      </c>
      <c r="I18" s="548" t="s">
        <v>258</v>
      </c>
      <c r="J18" s="548" t="s">
        <v>36</v>
      </c>
      <c r="K18" s="548" t="s">
        <v>184</v>
      </c>
      <c r="L18" s="548" t="s">
        <v>36</v>
      </c>
      <c r="M18" s="548" t="s">
        <v>185</v>
      </c>
      <c r="N18" s="548" t="s">
        <v>36</v>
      </c>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row>
    <row r="19" spans="1:113" ht="18" customHeight="1">
      <c r="A19" s="552"/>
      <c r="B19" s="554"/>
      <c r="C19" s="557"/>
      <c r="D19" s="549"/>
      <c r="E19" s="549"/>
      <c r="F19" s="549"/>
      <c r="G19" s="549"/>
      <c r="H19" s="549"/>
      <c r="I19" s="549"/>
      <c r="J19" s="549"/>
      <c r="K19" s="549"/>
      <c r="L19" s="549"/>
      <c r="M19" s="549"/>
      <c r="N19" s="549"/>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row>
    <row r="20" spans="1:113" ht="21" customHeight="1" thickBot="1">
      <c r="A20" s="552"/>
      <c r="B20" s="555"/>
      <c r="C20" s="557"/>
      <c r="D20" s="549"/>
      <c r="E20" s="550"/>
      <c r="F20" s="549"/>
      <c r="G20" s="550"/>
      <c r="H20" s="549"/>
      <c r="I20" s="550"/>
      <c r="J20" s="549"/>
      <c r="K20" s="550"/>
      <c r="L20" s="550"/>
      <c r="M20" s="550"/>
      <c r="N20" s="550"/>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row>
    <row r="21" spans="1:113" s="111" customFormat="1" ht="18">
      <c r="A21" s="115"/>
      <c r="B21" s="118"/>
      <c r="C21" s="91"/>
      <c r="D21" s="90"/>
      <c r="E21" s="92"/>
      <c r="F21" s="90"/>
      <c r="G21" s="92"/>
      <c r="H21" s="90"/>
      <c r="I21" s="92"/>
      <c r="J21" s="90"/>
      <c r="K21" s="205"/>
      <c r="L21" s="206"/>
      <c r="M21" s="268"/>
      <c r="N21" s="206"/>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row>
    <row r="22" spans="1:113" s="111" customFormat="1" ht="117" customHeight="1">
      <c r="A22" s="116" t="e">
        <f>CONSOLIDA!#REF!</f>
        <v>#REF!</v>
      </c>
      <c r="B22" s="119" t="e">
        <f>CONSOLIDA!#REF!</f>
        <v>#REF!</v>
      </c>
      <c r="C22" s="94" t="e">
        <f>#REF!+#REF!+#REF!</f>
        <v>#REF!</v>
      </c>
      <c r="D22" s="93" t="e">
        <f>C22/$C$28</f>
        <v>#REF!</v>
      </c>
      <c r="E22" s="95" t="e">
        <f>#REF!</f>
        <v>#REF!</v>
      </c>
      <c r="F22" s="93" t="e">
        <f>E22/$I$14</f>
        <v>#REF!</v>
      </c>
      <c r="G22" s="95" t="e">
        <f>'4ª Med_Contr'!G22+#REF!+#REF!</f>
        <v>#REF!</v>
      </c>
      <c r="H22" s="93" t="e">
        <f>G22/C$28</f>
        <v>#REF!</v>
      </c>
      <c r="I22" s="95" t="e">
        <f>C22-G22</f>
        <v>#REF!</v>
      </c>
      <c r="J22" s="93" t="e">
        <f>I22/C$28</f>
        <v>#REF!</v>
      </c>
      <c r="K22" s="207" t="e">
        <f>IF(#REF!&lt;&gt;0,#REF!-'1ª Med_Contr'!E22-'2ª Med_Contr'!E22-'3ª Med_Contr'!E22-'4ª Med_Contr'!E22-'5ª Med_Contr'!E22-'6ª Med_Contr'!E22-'7ª Med_Contr'!E22-'8ª Med_Contr'!E22-'9ª Med_Contr'!E22-'10ª Med_Contr'!E22-'11ª Med_Contr'!E22-'12ª Med_Contr'!E22,0)</f>
        <v>#REF!</v>
      </c>
      <c r="L22" s="208" t="e">
        <f>K22/#REF!</f>
        <v>#REF!</v>
      </c>
      <c r="M22" s="269" t="e">
        <f>IF(#REF!&lt;&gt;0,SUM(#REF!)-'1ª Med_Adit'!E22-'2ª Med_Adit'!E22-'3ª Med_Adit'!E22-'4ª Med_Adit'!E22-'5ª Med_Adit'!E22-'6ª Med_Adit'!E22-'7ª Med_Adit'!E22-'8ª Med_Adit'!E22-'9ª Med_Adit'!E22-'10ª Med_Adit'!E22-'11ª Med_Adit'!E22-'12ª Med_Adit'!E22,0)</f>
        <v>#REF!</v>
      </c>
      <c r="N22" s="208" t="e">
        <f>M22/SUM(#REF!)</f>
        <v>#REF!</v>
      </c>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row>
    <row r="23" spans="1:113" s="111" customFormat="1" ht="36" customHeight="1">
      <c r="A23" s="116" t="e">
        <f>CONSOLIDA!#REF!</f>
        <v>#REF!</v>
      </c>
      <c r="B23" s="119" t="e">
        <f>CONSOLIDA!#REF!</f>
        <v>#REF!</v>
      </c>
      <c r="C23" s="96" t="e">
        <f>#REF!+#REF!+#REF!</f>
        <v>#REF!</v>
      </c>
      <c r="D23" s="93" t="e">
        <f>C23/$C$28</f>
        <v>#REF!</v>
      </c>
      <c r="E23" s="95" t="e">
        <f>#REF!</f>
        <v>#REF!</v>
      </c>
      <c r="F23" s="93" t="e">
        <f>E23/$I$14</f>
        <v>#REF!</v>
      </c>
      <c r="G23" s="95" t="e">
        <f>'4ª Med_Contr'!G23+#REF!+#REF!</f>
        <v>#REF!</v>
      </c>
      <c r="H23" s="93" t="e">
        <f>G23/C$28</f>
        <v>#REF!</v>
      </c>
      <c r="I23" s="95" t="e">
        <f>C23-G23</f>
        <v>#REF!</v>
      </c>
      <c r="J23" s="93" t="e">
        <f>I23/C$28</f>
        <v>#REF!</v>
      </c>
      <c r="K23" s="207" t="e">
        <f>IF(#REF!&lt;&gt;0,#REF!-'1ª Med_Contr'!E23-'2ª Med_Contr'!E23-'3ª Med_Contr'!E23-'4ª Med_Contr'!E23-'5ª Med_Contr'!E23-'6ª Med_Contr'!E23-'7ª Med_Contr'!E23-'8ª Med_Contr'!E23-'9ª Med_Contr'!E23-'10ª Med_Contr'!E23-'11ª Med_Contr'!E23-'12ª Med_Contr'!E23,0)</f>
        <v>#REF!</v>
      </c>
      <c r="L23" s="208" t="e">
        <f>K23/#REF!</f>
        <v>#REF!</v>
      </c>
      <c r="M23" s="269" t="e">
        <f>IF(#REF!&lt;&gt;0,SUM(#REF!)-'1ª Med_Adit'!E23-'2ª Med_Adit'!E23-'3ª Med_Adit'!E23-'4ª Med_Adit'!E23-'5ª Med_Adit'!E23-'6ª Med_Adit'!E23-'7ª Med_Adit'!E23-'8ª Med_Adit'!E23-'9ª Med_Adit'!E23-'10ª Med_Adit'!E23-'11ª Med_Adit'!E23-'12ª Med_Adit'!E23,0)</f>
        <v>#REF!</v>
      </c>
      <c r="N23" s="208" t="e">
        <f>M23/SUM(#REF!)</f>
        <v>#REF!</v>
      </c>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row>
    <row r="24" spans="1:113" s="111" customFormat="1" ht="33">
      <c r="A24" s="116" t="str">
        <f>CONSOLIDA!A14</f>
        <v>2.0</v>
      </c>
      <c r="B24" s="119" t="str">
        <f>CONSOLIDA!B14</f>
        <v xml:space="preserve">INSTALAÇÕES ELÉTRICAS: QUADRA POLIESPORTIVA </v>
      </c>
      <c r="C24" s="96">
        <f>Elétrica!M201+Elétrica!O201+Elétrica!N201</f>
        <v>0</v>
      </c>
      <c r="D24" s="93" t="e">
        <f>C24/$C$28</f>
        <v>#REF!</v>
      </c>
      <c r="E24" s="95">
        <f>Elétrica!AP201</f>
        <v>0</v>
      </c>
      <c r="F24" s="93">
        <f>E24/$I$14</f>
        <v>0</v>
      </c>
      <c r="G24" s="95">
        <f>'4ª Med_Contr'!G24+Elétrica!AP201+Elétrica!AS201</f>
        <v>0</v>
      </c>
      <c r="H24" s="93" t="e">
        <f>G24/C$28</f>
        <v>#REF!</v>
      </c>
      <c r="I24" s="95">
        <f>C24-G24</f>
        <v>0</v>
      </c>
      <c r="J24" s="93" t="e">
        <f>I24/C$28</f>
        <v>#REF!</v>
      </c>
      <c r="K24" s="207">
        <f>IF(Elétrica!CR201&lt;&gt;0,Elétrica!M201-'1ª Med_Contr'!E24-'2ª Med_Contr'!E24-'3ª Med_Contr'!E24-'4ª Med_Contr'!E24-'5ª Med_Contr'!E24-'6ª Med_Contr'!E24-'7ª Med_Contr'!E24-'8ª Med_Contr'!E24-'9ª Med_Contr'!E24-'10ª Med_Contr'!E24-'11ª Med_Contr'!E24-'12ª Med_Contr'!E24,0)</f>
        <v>0</v>
      </c>
      <c r="L24" s="208" t="e">
        <f>K24/Elétrica!M201</f>
        <v>#DIV/0!</v>
      </c>
      <c r="M24" s="269">
        <f>IF(Elétrica!CU201&lt;&gt;0,SUM(Elétrica!N201:O201)-'1ª Med_Adit'!E24-'2ª Med_Adit'!E24-'3ª Med_Adit'!E24-'4ª Med_Adit'!E24-'5ª Med_Adit'!E24-'6ª Med_Adit'!E24-'7ª Med_Adit'!E24-'8ª Med_Adit'!E24-'9ª Med_Adit'!E24-'10ª Med_Adit'!E24-'11ª Med_Adit'!E24-'12ª Med_Adit'!E24,0)</f>
        <v>0</v>
      </c>
      <c r="N24" s="208" t="e">
        <f>M24/SUM(Elétrica!N201:O201)</f>
        <v>#DIV/0!</v>
      </c>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row>
    <row r="25" spans="1:113" s="111" customFormat="1" ht="36" customHeight="1">
      <c r="A25" s="116" t="e">
        <f>CONSOLIDA!#REF!</f>
        <v>#REF!</v>
      </c>
      <c r="B25" s="119" t="e">
        <f>CONSOLIDA!#REF!</f>
        <v>#REF!</v>
      </c>
      <c r="C25" s="96" t="e">
        <f>#REF!+#REF!+#REF!</f>
        <v>#REF!</v>
      </c>
      <c r="D25" s="93" t="e">
        <f>C25/$C$28</f>
        <v>#REF!</v>
      </c>
      <c r="E25" s="97" t="e">
        <f>#REF!</f>
        <v>#REF!</v>
      </c>
      <c r="F25" s="93" t="e">
        <f>E25/$I$14</f>
        <v>#REF!</v>
      </c>
      <c r="G25" s="95" t="e">
        <f>'4ª Med_Contr'!G25+#REF!+#REF!</f>
        <v>#REF!</v>
      </c>
      <c r="H25" s="93" t="e">
        <f>G25/C$28</f>
        <v>#REF!</v>
      </c>
      <c r="I25" s="95" t="e">
        <f>C25-G25</f>
        <v>#REF!</v>
      </c>
      <c r="J25" s="93" t="e">
        <f>I25/C$28</f>
        <v>#REF!</v>
      </c>
      <c r="K25" s="207" t="e">
        <f>IF(#REF!&lt;&gt;0,#REF!-'1ª Med_Contr'!E25-'2ª Med_Contr'!E25-'3ª Med_Contr'!E25-'4ª Med_Contr'!E25-'5ª Med_Contr'!E25-'6ª Med_Contr'!E25-'7ª Med_Contr'!E25-'8ª Med_Contr'!E25-'9ª Med_Contr'!E25-'10ª Med_Contr'!E25-'11ª Med_Contr'!E25-'12ª Med_Contr'!E25,0)</f>
        <v>#REF!</v>
      </c>
      <c r="L25" s="208" t="e">
        <f>K25/#REF!</f>
        <v>#REF!</v>
      </c>
      <c r="M25" s="269" t="e">
        <f>IF(#REF!&lt;&gt;0,SUM(#REF!)-'1ª Med_Adit'!E25-'2ª Med_Adit'!E25-'3ª Med_Adit'!E25-'4ª Med_Adit'!E25-'5ª Med_Adit'!E25-'6ª Med_Adit'!E25-'7ª Med_Adit'!E25-'8ª Med_Adit'!E25-'9ª Med_Adit'!E25-'10ª Med_Adit'!E25-'11ª Med_Adit'!E25-'12ª Med_Adit'!E25,0)</f>
        <v>#REF!</v>
      </c>
      <c r="N25" s="208" t="e">
        <f>M25/SUM(#REF!)</f>
        <v>#REF!</v>
      </c>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row>
    <row r="26" spans="1:113" s="111" customFormat="1" ht="67.5" customHeight="1">
      <c r="A26" s="116" t="str">
        <f>CONSOLIDA!A13</f>
        <v>1.0</v>
      </c>
      <c r="B26" s="119" t="str">
        <f>CONSOLIDA!B13</f>
        <v>CONSTRUÇÃO DE QUADRA POLI-ESPORTIVA COBERTA COM ARQUIBANCADA DE 2 DEGRAUS NAS DUAS LATERAIS  - DIMENSÃO DA QUADRA 24X32M</v>
      </c>
      <c r="C26" s="96">
        <f>Quadra!L47+Quadra!M47+Quadra!N47</f>
        <v>360676.5400000001</v>
      </c>
      <c r="D26" s="93" t="e">
        <f>C26/$C$28</f>
        <v>#REF!</v>
      </c>
      <c r="E26" s="97">
        <f>Quadra!AO47</f>
        <v>0</v>
      </c>
      <c r="F26" s="93">
        <f>E26/$I$14</f>
        <v>0</v>
      </c>
      <c r="G26" s="95">
        <f>'4ª Med_Contr'!G26+Quadra!AO47+Quadra!AR47</f>
        <v>2189.5</v>
      </c>
      <c r="H26" s="93" t="e">
        <f>G26/C$28</f>
        <v>#REF!</v>
      </c>
      <c r="I26" s="95">
        <f>C26-G26</f>
        <v>358487.0400000001</v>
      </c>
      <c r="J26" s="93" t="e">
        <f>I26/C$28</f>
        <v>#REF!</v>
      </c>
      <c r="K26" s="207">
        <f>IF(Quadra!CQ47&lt;&gt;0,Quadra!L47-'1ª Med_Contr'!E26-'2ª Med_Contr'!E26-'3ª Med_Contr'!E26-'4ª Med_Contr'!E26-'5ª Med_Contr'!E26-'6ª Med_Contr'!E26-'7ª Med_Contr'!E26-'8ª Med_Contr'!E26-'9ª Med_Contr'!E26-'10ª Med_Contr'!E26-'11ª Med_Contr'!E26-'12ª Med_Contr'!E26,0)</f>
        <v>358487.0400000001</v>
      </c>
      <c r="L26" s="208">
        <f>K26/Quadra!L47</f>
        <v>0.99392946377937419</v>
      </c>
      <c r="M26" s="269">
        <f>IF(Quadra!CT47&lt;&gt;0,SUM(Quadra!M47:N47)-'1ª Med_Adit'!E26-'2ª Med_Adit'!E26-'3ª Med_Adit'!E26-'4ª Med_Adit'!E26-'5ª Med_Adit'!E26-'6ª Med_Adit'!E26-'7ª Med_Adit'!E26-'8ª Med_Adit'!E26-'9ª Med_Adit'!E26-'10ª Med_Adit'!E26-'11ª Med_Adit'!E26-'12ª Med_Adit'!E26,0)</f>
        <v>0</v>
      </c>
      <c r="N26" s="208" t="e">
        <f>M26/SUM(Quadra!M47:N47)</f>
        <v>#DIV/0!</v>
      </c>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row>
    <row r="27" spans="1:113" ht="18.75" thickBot="1">
      <c r="A27" s="117"/>
      <c r="B27" s="120"/>
      <c r="C27" s="112"/>
      <c r="D27" s="112"/>
      <c r="E27" s="112"/>
      <c r="F27" s="112"/>
      <c r="G27" s="112"/>
      <c r="H27" s="112"/>
      <c r="I27" s="112"/>
      <c r="J27" s="112"/>
      <c r="K27" s="271"/>
      <c r="L27" s="272"/>
      <c r="M27" s="270"/>
      <c r="N27" s="209"/>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row>
    <row r="28" spans="1:113" ht="18.75" thickBot="1">
      <c r="A28" s="544" t="s">
        <v>71</v>
      </c>
      <c r="B28" s="545"/>
      <c r="C28" s="99" t="e">
        <f t="shared" ref="C28:J28" si="0">SUM(C22:C27)</f>
        <v>#REF!</v>
      </c>
      <c r="D28" s="98" t="e">
        <f t="shared" si="0"/>
        <v>#REF!</v>
      </c>
      <c r="E28" s="99" t="e">
        <f t="shared" si="0"/>
        <v>#REF!</v>
      </c>
      <c r="F28" s="98" t="e">
        <f t="shared" si="0"/>
        <v>#REF!</v>
      </c>
      <c r="G28" s="99" t="e">
        <f t="shared" si="0"/>
        <v>#REF!</v>
      </c>
      <c r="H28" s="98" t="e">
        <f t="shared" si="0"/>
        <v>#REF!</v>
      </c>
      <c r="I28" s="99" t="e">
        <f t="shared" si="0"/>
        <v>#REF!</v>
      </c>
      <c r="J28" s="98" t="e">
        <f t="shared" si="0"/>
        <v>#REF!</v>
      </c>
      <c r="K28" s="99" t="e">
        <f>SUM(K22:K27)</f>
        <v>#REF!</v>
      </c>
      <c r="L28" s="98" t="e">
        <f>K28/CONSOLIDA!C16</f>
        <v>#REF!</v>
      </c>
      <c r="M28" s="99" t="e">
        <f>SUM(M22:M27)</f>
        <v>#REF!</v>
      </c>
      <c r="N28" s="98" t="e">
        <f>M28/(CONSOLIDA!E16+CONSOLIDA!G16)</f>
        <v>#REF!</v>
      </c>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row>
    <row r="29" spans="1:113" ht="15.75">
      <c r="A29" s="132"/>
      <c r="B29" s="100"/>
      <c r="C29" s="101"/>
      <c r="D29" s="101"/>
      <c r="E29" s="101"/>
      <c r="F29" s="101"/>
      <c r="G29" s="108"/>
      <c r="H29" s="108"/>
      <c r="I29" s="108"/>
      <c r="J29" s="12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row>
    <row r="30" spans="1:113" ht="15.75">
      <c r="A30" s="133"/>
      <c r="B30" s="142" t="s">
        <v>173</v>
      </c>
      <c r="C30" s="168" t="e">
        <f>E28</f>
        <v>#REF!</v>
      </c>
      <c r="D30" s="193"/>
      <c r="E30" s="101"/>
      <c r="F30" s="101"/>
      <c r="G30" s="109"/>
      <c r="H30" s="109"/>
      <c r="I30" s="109"/>
      <c r="J30" s="194"/>
    </row>
    <row r="31" spans="1:113" ht="16.5" thickBot="1">
      <c r="A31" s="133"/>
      <c r="B31" s="142"/>
      <c r="C31" s="168"/>
      <c r="D31" s="193"/>
      <c r="E31" s="101"/>
      <c r="F31" s="101"/>
      <c r="G31" s="109"/>
      <c r="H31" s="109"/>
      <c r="I31" s="109"/>
      <c r="J31" s="194"/>
    </row>
    <row r="32" spans="1:113" ht="18.75" thickBot="1">
      <c r="A32" s="133"/>
      <c r="B32" s="166" t="s">
        <v>175</v>
      </c>
      <c r="C32" s="170" t="e">
        <f>C30</f>
        <v>#REF!</v>
      </c>
      <c r="D32" s="167" t="e">
        <f>C32/C28</f>
        <v>#REF!</v>
      </c>
      <c r="E32" s="101"/>
      <c r="F32" s="101"/>
      <c r="G32" s="109"/>
      <c r="H32" s="109"/>
      <c r="I32" s="109"/>
      <c r="J32" s="194"/>
    </row>
    <row r="33" spans="1:10" ht="15.75">
      <c r="A33" s="133"/>
      <c r="B33" s="142"/>
      <c r="C33" s="141"/>
      <c r="D33" s="101"/>
      <c r="E33" s="101"/>
      <c r="F33" s="101"/>
      <c r="G33" s="109"/>
      <c r="H33" s="109"/>
      <c r="I33" s="109"/>
      <c r="J33" s="194"/>
    </row>
    <row r="34" spans="1:10" ht="18">
      <c r="A34" s="132"/>
      <c r="B34" s="171" t="s">
        <v>176</v>
      </c>
      <c r="C34" s="546" t="e">
        <f ca="1">UPPER([3]!VExtenso(C30))</f>
        <v>#NAME?</v>
      </c>
      <c r="D34" s="546"/>
      <c r="E34" s="546"/>
      <c r="F34" s="546"/>
      <c r="G34" s="546"/>
      <c r="H34" s="546"/>
      <c r="I34" s="546"/>
      <c r="J34" s="547"/>
    </row>
    <row r="35" spans="1:10" ht="18">
      <c r="A35" s="132"/>
      <c r="B35" s="172"/>
      <c r="C35" s="546"/>
      <c r="D35" s="546"/>
      <c r="E35" s="546"/>
      <c r="F35" s="546"/>
      <c r="G35" s="546"/>
      <c r="H35" s="546"/>
      <c r="I35" s="546"/>
      <c r="J35" s="547"/>
    </row>
    <row r="36" spans="1:10" ht="15.75">
      <c r="A36" s="132"/>
      <c r="B36" s="100"/>
      <c r="C36" s="101"/>
      <c r="D36" s="101"/>
      <c r="E36" s="101"/>
      <c r="F36" s="101"/>
      <c r="G36" s="108"/>
      <c r="H36" s="108"/>
      <c r="I36" s="108"/>
      <c r="J36" s="128"/>
    </row>
    <row r="37" spans="1:10" ht="15.75">
      <c r="A37" s="132"/>
      <c r="B37" s="100"/>
      <c r="C37" s="101"/>
      <c r="D37" s="101"/>
      <c r="E37" s="101"/>
      <c r="F37" s="101"/>
      <c r="G37" s="108"/>
      <c r="H37" s="108"/>
      <c r="I37" s="108"/>
      <c r="J37" s="128"/>
    </row>
    <row r="38" spans="1:10" ht="15.75">
      <c r="A38" s="134"/>
      <c r="B38" s="103"/>
      <c r="C38" s="108"/>
      <c r="D38" s="173"/>
      <c r="E38" s="173"/>
      <c r="F38" s="108"/>
      <c r="G38" s="104"/>
      <c r="H38" s="104"/>
      <c r="I38" s="104"/>
      <c r="J38" s="128"/>
    </row>
    <row r="39" spans="1:10" ht="15.75" customHeight="1">
      <c r="A39" s="134"/>
      <c r="B39" s="174" t="s">
        <v>65</v>
      </c>
      <c r="C39" s="108"/>
      <c r="D39" s="581" t="s">
        <v>123</v>
      </c>
      <c r="E39" s="581"/>
      <c r="F39" s="108"/>
      <c r="G39" s="580" t="s">
        <v>122</v>
      </c>
      <c r="H39" s="580"/>
      <c r="I39" s="580"/>
      <c r="J39" s="128"/>
    </row>
    <row r="40" spans="1:10" ht="16.5" thickBot="1">
      <c r="A40" s="135"/>
      <c r="B40" s="136"/>
      <c r="C40" s="137"/>
      <c r="D40" s="137"/>
      <c r="E40" s="137"/>
      <c r="F40" s="137"/>
      <c r="G40" s="138"/>
      <c r="H40" s="138"/>
      <c r="I40" s="138"/>
      <c r="J40" s="139"/>
    </row>
  </sheetData>
  <mergeCells count="40">
    <mergeCell ref="A28:B28"/>
    <mergeCell ref="A18:A20"/>
    <mergeCell ref="D18:D20"/>
    <mergeCell ref="K17:N17"/>
    <mergeCell ref="K18:K20"/>
    <mergeCell ref="L18:L20"/>
    <mergeCell ref="M18:M20"/>
    <mergeCell ref="N18:N20"/>
    <mergeCell ref="B18:B20"/>
    <mergeCell ref="D39:E39"/>
    <mergeCell ref="C34:J35"/>
    <mergeCell ref="G18:G20"/>
    <mergeCell ref="H18:H20"/>
    <mergeCell ref="G39:I39"/>
    <mergeCell ref="I18:I20"/>
    <mergeCell ref="J18:J20"/>
    <mergeCell ref="C18:C20"/>
    <mergeCell ref="E18:E20"/>
    <mergeCell ref="F18:F20"/>
    <mergeCell ref="G12:H12"/>
    <mergeCell ref="I12:J12"/>
    <mergeCell ref="A6:J6"/>
    <mergeCell ref="G7:H7"/>
    <mergeCell ref="G8:H8"/>
    <mergeCell ref="G9:H9"/>
    <mergeCell ref="I7:J7"/>
    <mergeCell ref="I8:J8"/>
    <mergeCell ref="I9:J9"/>
    <mergeCell ref="I10:J10"/>
    <mergeCell ref="G10:H10"/>
    <mergeCell ref="G11:H11"/>
    <mergeCell ref="I11:J11"/>
    <mergeCell ref="G16:H16"/>
    <mergeCell ref="I16:J16"/>
    <mergeCell ref="G13:H13"/>
    <mergeCell ref="I13:J13"/>
    <mergeCell ref="G15:H15"/>
    <mergeCell ref="I15:J15"/>
    <mergeCell ref="I14:J14"/>
    <mergeCell ref="G14:H14"/>
  </mergeCells>
  <phoneticPr fontId="0" type="noConversion"/>
  <printOptions horizontalCentered="1" verticalCentered="1"/>
  <pageMargins left="0.39370078740157483" right="0.39370078740157483" top="0.39370078740157483" bottom="0.39370078740157483" header="0.39370078740157483" footer="0.39370078740157483"/>
  <pageSetup paperSize="9" scale="55" orientation="landscape" horizontalDpi="150" verticalDpi="150" r:id="rId1"/>
  <headerFooter alignWithMargins="0">
    <oddHeader>Página &amp;P de &amp;N</oddHeader>
    <oddFooter>&amp;C&amp;F</oddFooter>
  </headerFooter>
  <drawing r:id="rId2"/>
</worksheet>
</file>

<file path=xl/worksheets/sheet17.xml><?xml version="1.0" encoding="utf-8"?>
<worksheet xmlns="http://schemas.openxmlformats.org/spreadsheetml/2006/main" xmlns:r="http://schemas.openxmlformats.org/officeDocument/2006/relationships">
  <sheetPr codeName="Plan19">
    <tabColor rgb="FFFFC000"/>
  </sheetPr>
  <dimension ref="A1:DI40"/>
  <sheetViews>
    <sheetView view="pageBreakPreview" zoomScale="60" zoomScaleNormal="75" workbookViewId="0">
      <selection activeCell="Q8" sqref="Q8"/>
    </sheetView>
  </sheetViews>
  <sheetFormatPr defaultRowHeight="15"/>
  <cols>
    <col min="1" max="1" width="10.42578125" style="105" customWidth="1"/>
    <col min="2" max="2" width="62.42578125" style="105" customWidth="1"/>
    <col min="3" max="3" width="19.85546875" style="105" customWidth="1"/>
    <col min="4" max="4" width="11.42578125" style="105" customWidth="1"/>
    <col min="5" max="5" width="21.85546875" style="105" customWidth="1"/>
    <col min="6" max="6" width="11.42578125" style="105" customWidth="1"/>
    <col min="7" max="7" width="21.28515625" style="105" customWidth="1"/>
    <col min="8" max="8" width="11.42578125" style="105" customWidth="1"/>
    <col min="9" max="9" width="21.28515625" style="105" customWidth="1"/>
    <col min="10" max="10" width="11.42578125" style="105" customWidth="1"/>
    <col min="11" max="11" width="19" style="105" customWidth="1"/>
    <col min="12" max="12" width="11.42578125" style="105" customWidth="1"/>
    <col min="13" max="13" width="19" style="105" customWidth="1"/>
    <col min="14" max="14" width="11.42578125" style="105" customWidth="1"/>
    <col min="15" max="16384" width="9.140625" style="105"/>
  </cols>
  <sheetData>
    <row r="1" spans="1:10" ht="15.75">
      <c r="A1" s="121"/>
      <c r="B1" s="122" t="s">
        <v>64</v>
      </c>
      <c r="C1" s="123"/>
      <c r="D1" s="123"/>
      <c r="E1" s="123"/>
      <c r="F1" s="123"/>
      <c r="G1" s="124"/>
      <c r="H1" s="124"/>
      <c r="I1" s="124"/>
      <c r="J1" s="125"/>
    </row>
    <row r="2" spans="1:10" ht="15.75">
      <c r="A2" s="126"/>
      <c r="B2" s="127" t="s">
        <v>52</v>
      </c>
      <c r="C2" s="109"/>
      <c r="D2" s="109"/>
      <c r="E2" s="109"/>
      <c r="F2" s="109"/>
      <c r="G2" s="108"/>
      <c r="H2" s="108"/>
      <c r="I2" s="108"/>
      <c r="J2" s="128"/>
    </row>
    <row r="3" spans="1:10" ht="15.75">
      <c r="A3" s="126"/>
      <c r="B3" s="127" t="s">
        <v>169</v>
      </c>
      <c r="C3" s="109"/>
      <c r="D3" s="109"/>
      <c r="E3" s="109"/>
      <c r="F3" s="109"/>
      <c r="G3" s="108"/>
      <c r="H3" s="108"/>
      <c r="I3" s="108"/>
      <c r="J3" s="128"/>
    </row>
    <row r="4" spans="1:10" ht="15.75">
      <c r="A4" s="126"/>
      <c r="B4" s="127" t="s">
        <v>310</v>
      </c>
      <c r="C4" s="109"/>
      <c r="D4" s="109"/>
      <c r="E4" s="109"/>
      <c r="F4" s="109"/>
      <c r="G4" s="108"/>
      <c r="H4" s="108"/>
      <c r="I4" s="108"/>
      <c r="J4" s="128"/>
    </row>
    <row r="5" spans="1:10" ht="15.75">
      <c r="A5" s="126"/>
      <c r="B5" s="127" t="s">
        <v>2</v>
      </c>
      <c r="C5" s="109"/>
      <c r="D5" s="109"/>
      <c r="E5" s="109"/>
      <c r="F5" s="109"/>
      <c r="G5" s="108"/>
      <c r="H5" s="108"/>
      <c r="I5" s="108"/>
      <c r="J5" s="128"/>
    </row>
    <row r="6" spans="1:10" ht="26.25">
      <c r="A6" s="572" t="s">
        <v>262</v>
      </c>
      <c r="B6" s="573"/>
      <c r="C6" s="573"/>
      <c r="D6" s="573"/>
      <c r="E6" s="573"/>
      <c r="F6" s="573"/>
      <c r="G6" s="573"/>
      <c r="H6" s="573"/>
      <c r="I6" s="573"/>
      <c r="J6" s="574"/>
    </row>
    <row r="7" spans="1:10" s="106" customFormat="1" ht="16.5">
      <c r="A7" s="129"/>
      <c r="B7" s="107"/>
      <c r="C7" s="107"/>
      <c r="D7" s="107"/>
      <c r="E7" s="107"/>
      <c r="F7" s="131"/>
      <c r="G7" s="561" t="str">
        <f>'1ª Med_Contr'!G7:H7</f>
        <v>Termo de Contrato:</v>
      </c>
      <c r="H7" s="561"/>
      <c r="I7" s="575" t="str">
        <f>'1ª Med_Contr'!I7:J7</f>
        <v>37/2012</v>
      </c>
      <c r="J7" s="576"/>
    </row>
    <row r="8" spans="1:10" ht="16.5">
      <c r="A8" s="175" t="str">
        <f>CONSOLIDA!A6</f>
        <v>ESTABELECIMENTO: EE MARIO CORREA DA COSTA - QUADRA POLIESPORTIVA COBERTA</v>
      </c>
      <c r="B8" s="131"/>
      <c r="C8" s="108"/>
      <c r="D8" s="108"/>
      <c r="E8" s="108"/>
      <c r="F8" s="108"/>
      <c r="G8" s="577" t="s">
        <v>67</v>
      </c>
      <c r="H8" s="577"/>
      <c r="I8" s="578" t="s">
        <v>292</v>
      </c>
      <c r="J8" s="579"/>
    </row>
    <row r="9" spans="1:10" ht="16.5">
      <c r="A9" s="175" t="str">
        <f>CONSOLIDA!A7</f>
        <v>MUNICÍPIO: PARANAITA-MT</v>
      </c>
      <c r="B9" s="131"/>
      <c r="C9" s="108"/>
      <c r="D9" s="108"/>
      <c r="E9" s="108"/>
      <c r="F9" s="108"/>
      <c r="G9" s="561" t="s">
        <v>48</v>
      </c>
      <c r="H9" s="561"/>
      <c r="I9" s="569">
        <f>'3ª Med_Contr'!I9:J9+30</f>
        <v>41555</v>
      </c>
      <c r="J9" s="563"/>
    </row>
    <row r="10" spans="1:10" ht="16.5">
      <c r="A10" s="175" t="str">
        <f>CONSOLIDA!A8</f>
        <v xml:space="preserve">ENDEREÇO: VIA 2, CENTRO </v>
      </c>
      <c r="B10" s="109"/>
      <c r="C10" s="164"/>
      <c r="D10" s="164"/>
      <c r="E10" s="108"/>
      <c r="F10" s="108"/>
      <c r="G10" s="561" t="s">
        <v>103</v>
      </c>
      <c r="H10" s="561"/>
      <c r="I10" s="569">
        <f>'1ª Med_Contr'!I10:J10</f>
        <v>41435</v>
      </c>
      <c r="J10" s="563"/>
    </row>
    <row r="11" spans="1:10" ht="16.5">
      <c r="A11" s="130"/>
      <c r="B11" s="109"/>
      <c r="C11" s="66"/>
      <c r="D11" s="66"/>
      <c r="E11" s="108"/>
      <c r="F11" s="108"/>
      <c r="G11" s="561" t="s">
        <v>104</v>
      </c>
      <c r="H11" s="561"/>
      <c r="I11" s="569" t="e">
        <f>I10+#REF!</f>
        <v>#REF!</v>
      </c>
      <c r="J11" s="563"/>
    </row>
    <row r="12" spans="1:10" ht="16.5">
      <c r="A12" s="130"/>
      <c r="B12" s="109"/>
      <c r="C12" s="66"/>
      <c r="D12" s="66"/>
      <c r="E12" s="108"/>
      <c r="F12" s="108"/>
      <c r="G12" s="561" t="s">
        <v>355</v>
      </c>
      <c r="H12" s="561"/>
      <c r="I12" s="569" t="e">
        <f>'1ª Med_Contr'!I12:J12</f>
        <v>#REF!</v>
      </c>
      <c r="J12" s="563"/>
    </row>
    <row r="13" spans="1:10" s="193" customFormat="1" ht="16.5">
      <c r="A13" s="130"/>
      <c r="B13" s="109"/>
      <c r="C13" s="66"/>
      <c r="D13" s="66"/>
      <c r="E13" s="109"/>
      <c r="F13" s="109"/>
      <c r="G13" s="566" t="s">
        <v>172</v>
      </c>
      <c r="H13" s="566"/>
      <c r="I13" s="567">
        <f>'1ª Med_Contr'!I13:J13</f>
        <v>4457665.79</v>
      </c>
      <c r="J13" s="568"/>
    </row>
    <row r="14" spans="1:10" ht="16.5">
      <c r="A14" s="130"/>
      <c r="B14" s="109"/>
      <c r="C14" s="66"/>
      <c r="D14" s="66"/>
      <c r="E14" s="108"/>
      <c r="F14" s="108"/>
      <c r="G14" s="561" t="s">
        <v>113</v>
      </c>
      <c r="H14" s="561"/>
      <c r="I14" s="570">
        <f>CONSOLIDA!C16</f>
        <v>379826.28000000009</v>
      </c>
      <c r="J14" s="571"/>
    </row>
    <row r="15" spans="1:10" ht="16.5">
      <c r="A15" s="130"/>
      <c r="B15" s="109"/>
      <c r="C15" s="66"/>
      <c r="D15" s="66"/>
      <c r="E15" s="108"/>
      <c r="F15" s="108"/>
      <c r="G15" s="561" t="s">
        <v>182</v>
      </c>
      <c r="H15" s="561"/>
      <c r="I15" s="562">
        <f>CONSOLIDA!E16</f>
        <v>0</v>
      </c>
      <c r="J15" s="563"/>
    </row>
    <row r="16" spans="1:10" ht="16.5">
      <c r="A16" s="130"/>
      <c r="B16" s="109"/>
      <c r="C16" s="66"/>
      <c r="D16" s="66"/>
      <c r="E16" s="108"/>
      <c r="F16" s="108"/>
      <c r="G16" s="561" t="s">
        <v>181</v>
      </c>
      <c r="H16" s="561"/>
      <c r="I16" s="562">
        <f>CONSOLIDA!G16</f>
        <v>0</v>
      </c>
      <c r="J16" s="563"/>
    </row>
    <row r="17" spans="1:113" ht="17.25" thickBot="1">
      <c r="A17" s="130"/>
      <c r="B17" s="109"/>
      <c r="C17" s="66"/>
      <c r="D17" s="66"/>
      <c r="E17" s="108"/>
      <c r="F17" s="66"/>
      <c r="G17" s="66"/>
      <c r="H17" s="143"/>
      <c r="I17" s="143"/>
      <c r="J17" s="128"/>
      <c r="K17" s="564" t="s">
        <v>186</v>
      </c>
      <c r="L17" s="565"/>
      <c r="M17" s="565"/>
      <c r="N17" s="565"/>
    </row>
    <row r="18" spans="1:113" ht="15" customHeight="1">
      <c r="A18" s="551" t="s">
        <v>5</v>
      </c>
      <c r="B18" s="553" t="s">
        <v>43</v>
      </c>
      <c r="C18" s="556" t="s">
        <v>183</v>
      </c>
      <c r="D18" s="548" t="s">
        <v>36</v>
      </c>
      <c r="E18" s="548" t="s">
        <v>115</v>
      </c>
      <c r="F18" s="548" t="s">
        <v>36</v>
      </c>
      <c r="G18" s="548" t="s">
        <v>257</v>
      </c>
      <c r="H18" s="548" t="s">
        <v>36</v>
      </c>
      <c r="I18" s="548" t="s">
        <v>258</v>
      </c>
      <c r="J18" s="548" t="s">
        <v>36</v>
      </c>
      <c r="K18" s="548" t="s">
        <v>184</v>
      </c>
      <c r="L18" s="548" t="s">
        <v>36</v>
      </c>
      <c r="M18" s="548" t="s">
        <v>185</v>
      </c>
      <c r="N18" s="548" t="s">
        <v>36</v>
      </c>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row>
    <row r="19" spans="1:113" ht="18" customHeight="1">
      <c r="A19" s="552"/>
      <c r="B19" s="554"/>
      <c r="C19" s="557"/>
      <c r="D19" s="549"/>
      <c r="E19" s="549"/>
      <c r="F19" s="549"/>
      <c r="G19" s="549"/>
      <c r="H19" s="549"/>
      <c r="I19" s="549"/>
      <c r="J19" s="549"/>
      <c r="K19" s="549"/>
      <c r="L19" s="549"/>
      <c r="M19" s="549"/>
      <c r="N19" s="549"/>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row>
    <row r="20" spans="1:113" ht="21" customHeight="1" thickBot="1">
      <c r="A20" s="552"/>
      <c r="B20" s="555"/>
      <c r="C20" s="557"/>
      <c r="D20" s="549"/>
      <c r="E20" s="550"/>
      <c r="F20" s="549"/>
      <c r="G20" s="550"/>
      <c r="H20" s="549"/>
      <c r="I20" s="550"/>
      <c r="J20" s="549"/>
      <c r="K20" s="550"/>
      <c r="L20" s="550"/>
      <c r="M20" s="550"/>
      <c r="N20" s="550"/>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row>
    <row r="21" spans="1:113" s="111" customFormat="1" ht="18">
      <c r="A21" s="115"/>
      <c r="B21" s="118"/>
      <c r="C21" s="91"/>
      <c r="D21" s="90"/>
      <c r="E21" s="92"/>
      <c r="F21" s="90"/>
      <c r="G21" s="92"/>
      <c r="H21" s="90"/>
      <c r="I21" s="92"/>
      <c r="J21" s="90"/>
      <c r="K21" s="205"/>
      <c r="L21" s="206"/>
      <c r="M21" s="268"/>
      <c r="N21" s="206"/>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row>
    <row r="22" spans="1:113" s="111" customFormat="1" ht="18">
      <c r="A22" s="116" t="e">
        <f>CONSOLIDA!#REF!</f>
        <v>#REF!</v>
      </c>
      <c r="B22" s="119" t="e">
        <f>CONSOLIDA!#REF!</f>
        <v>#REF!</v>
      </c>
      <c r="C22" s="94" t="e">
        <f>#REF!+#REF!+#REF!</f>
        <v>#REF!</v>
      </c>
      <c r="D22" s="93" t="e">
        <f>C22/$C$28</f>
        <v>#REF!</v>
      </c>
      <c r="E22" s="165" t="e">
        <f>#REF!</f>
        <v>#REF!</v>
      </c>
      <c r="F22" s="93" t="e">
        <f>E22/(SUM($I$15:$I$16))</f>
        <v>#REF!</v>
      </c>
      <c r="G22" s="95" t="e">
        <f>'3ª Med_Contr'!G22+#REF!+#REF!</f>
        <v>#REF!</v>
      </c>
      <c r="H22" s="93" t="e">
        <f>G22/C$28</f>
        <v>#REF!</v>
      </c>
      <c r="I22" s="95" t="e">
        <f>C22-G22</f>
        <v>#REF!</v>
      </c>
      <c r="J22" s="93" t="e">
        <f>I22/C$28</f>
        <v>#REF!</v>
      </c>
      <c r="K22" s="207" t="e">
        <f>IF(#REF!&lt;&gt;0,#REF!-'1ª Med_Contr'!E22-'2ª Med_Contr'!E22-'3ª Med_Contr'!E22-'4ª Med_Contr'!E22-'5ª Med_Contr'!E22-'6ª Med_Contr'!E22-'7ª Med_Contr'!E22-'8ª Med_Contr'!E22-'9ª Med_Contr'!E22-'10ª Med_Contr'!E22-'11ª Med_Contr'!E22-'12ª Med_Contr'!E22,0)</f>
        <v>#REF!</v>
      </c>
      <c r="L22" s="208" t="e">
        <f>K22/#REF!</f>
        <v>#REF!</v>
      </c>
      <c r="M22" s="269" t="e">
        <f>IF(#REF!&lt;&gt;0,SUM(#REF!)-'1ª Med_Adit'!E22-'2ª Med_Adit'!E22-'3ª Med_Adit'!E22-'4ª Med_Adit'!E22-'5ª Med_Adit'!E22-'6ª Med_Adit'!E22-'7ª Med_Adit'!E22-'8ª Med_Adit'!E22-'9ª Med_Adit'!E22-'10ª Med_Adit'!E22-'11ª Med_Adit'!E22-'12ª Med_Adit'!E22,0)</f>
        <v>#REF!</v>
      </c>
      <c r="N22" s="208" t="e">
        <f>M22/SUM(#REF!)</f>
        <v>#REF!</v>
      </c>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row>
    <row r="23" spans="1:113" s="111" customFormat="1" ht="18">
      <c r="A23" s="116" t="e">
        <f>CONSOLIDA!#REF!</f>
        <v>#REF!</v>
      </c>
      <c r="B23" s="119" t="e">
        <f>CONSOLIDA!#REF!</f>
        <v>#REF!</v>
      </c>
      <c r="C23" s="96" t="e">
        <f>#REF!+#REF!+#REF!</f>
        <v>#REF!</v>
      </c>
      <c r="D23" s="93" t="e">
        <f>C23/$C$28</f>
        <v>#REF!</v>
      </c>
      <c r="E23" s="165" t="e">
        <f>#REF!</f>
        <v>#REF!</v>
      </c>
      <c r="F23" s="93" t="e">
        <f>E23/(SUM($I$15:$I$16))</f>
        <v>#REF!</v>
      </c>
      <c r="G23" s="95" t="e">
        <f>'3ª Med_Contr'!G23+#REF!+#REF!</f>
        <v>#REF!</v>
      </c>
      <c r="H23" s="93" t="e">
        <f>G23/C$28</f>
        <v>#REF!</v>
      </c>
      <c r="I23" s="95" t="e">
        <f>C23-G23</f>
        <v>#REF!</v>
      </c>
      <c r="J23" s="93" t="e">
        <f>I23/C$28</f>
        <v>#REF!</v>
      </c>
      <c r="K23" s="207" t="e">
        <f>IF(#REF!&lt;&gt;0,#REF!-'1ª Med_Contr'!E23-'2ª Med_Contr'!E23-'3ª Med_Contr'!E23-'4ª Med_Contr'!E23-'5ª Med_Contr'!E23-'6ª Med_Contr'!E23-'7ª Med_Contr'!E23-'8ª Med_Contr'!E23-'9ª Med_Contr'!E23-'10ª Med_Contr'!E23-'11ª Med_Contr'!E23-'12ª Med_Contr'!E23,0)</f>
        <v>#REF!</v>
      </c>
      <c r="L23" s="208" t="e">
        <f>K23/#REF!</f>
        <v>#REF!</v>
      </c>
      <c r="M23" s="269" t="e">
        <f>IF(#REF!&lt;&gt;0,SUM(#REF!)-'1ª Med_Adit'!E23-'2ª Med_Adit'!E23-'3ª Med_Adit'!E23-'4ª Med_Adit'!E23-'5ª Med_Adit'!E23-'6ª Med_Adit'!E23-'7ª Med_Adit'!E23-'8ª Med_Adit'!E23-'9ª Med_Adit'!E23-'10ª Med_Adit'!E23-'11ª Med_Adit'!E23-'12ª Med_Adit'!E23,0)</f>
        <v>#REF!</v>
      </c>
      <c r="N23" s="208" t="e">
        <f>M23/SUM(#REF!)</f>
        <v>#REF!</v>
      </c>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row>
    <row r="24" spans="1:113" s="111" customFormat="1" ht="33">
      <c r="A24" s="116" t="str">
        <f>CONSOLIDA!A14</f>
        <v>2.0</v>
      </c>
      <c r="B24" s="119" t="str">
        <f>CONSOLIDA!B14</f>
        <v xml:space="preserve">INSTALAÇÕES ELÉTRICAS: QUADRA POLIESPORTIVA </v>
      </c>
      <c r="C24" s="96">
        <f>Elétrica!M201+Elétrica!O201+Elétrica!N201</f>
        <v>0</v>
      </c>
      <c r="D24" s="93" t="e">
        <f>C24/$C$28</f>
        <v>#REF!</v>
      </c>
      <c r="E24" s="165">
        <f>Elétrica!AM201</f>
        <v>0</v>
      </c>
      <c r="F24" s="93" t="e">
        <f>E24/(SUM($I$15:$I$16))</f>
        <v>#DIV/0!</v>
      </c>
      <c r="G24" s="95">
        <f>'3ª Med_Contr'!G24+Elétrica!AJ201+Elétrica!AM201</f>
        <v>0</v>
      </c>
      <c r="H24" s="93" t="e">
        <f>G24/C$28</f>
        <v>#REF!</v>
      </c>
      <c r="I24" s="95">
        <f>C24-G24</f>
        <v>0</v>
      </c>
      <c r="J24" s="93" t="e">
        <f>I24/C$28</f>
        <v>#REF!</v>
      </c>
      <c r="K24" s="207">
        <f>IF(Elétrica!CR201&lt;&gt;0,Elétrica!M201-'1ª Med_Contr'!E24-'2ª Med_Contr'!E24-'3ª Med_Contr'!E24-'4ª Med_Contr'!E24-'5ª Med_Contr'!E24-'6ª Med_Contr'!E24-'7ª Med_Contr'!E24-'8ª Med_Contr'!E24-'9ª Med_Contr'!E24-'10ª Med_Contr'!E24-'11ª Med_Contr'!E24-'12ª Med_Contr'!E24,0)</f>
        <v>0</v>
      </c>
      <c r="L24" s="208" t="e">
        <f>K24/Elétrica!M201</f>
        <v>#DIV/0!</v>
      </c>
      <c r="M24" s="269">
        <f>IF(Elétrica!CU201&lt;&gt;0,SUM(Elétrica!N201:O201)-'1ª Med_Adit'!E24-'2ª Med_Adit'!E24-'3ª Med_Adit'!E24-'4ª Med_Adit'!E24-'5ª Med_Adit'!E24-'6ª Med_Adit'!E24-'7ª Med_Adit'!E24-'8ª Med_Adit'!E24-'9ª Med_Adit'!E24-'10ª Med_Adit'!E24-'11ª Med_Adit'!E24-'12ª Med_Adit'!E24,0)</f>
        <v>0</v>
      </c>
      <c r="N24" s="208" t="e">
        <f>M24/SUM(Elétrica!N201:O201)</f>
        <v>#DIV/0!</v>
      </c>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row>
    <row r="25" spans="1:113" s="111" customFormat="1" ht="18">
      <c r="A25" s="116" t="e">
        <f>CONSOLIDA!#REF!</f>
        <v>#REF!</v>
      </c>
      <c r="B25" s="119" t="e">
        <f>CONSOLIDA!#REF!</f>
        <v>#REF!</v>
      </c>
      <c r="C25" s="96" t="e">
        <f>#REF!+#REF!+#REF!</f>
        <v>#REF!</v>
      </c>
      <c r="D25" s="93" t="e">
        <f>C25/$C$28</f>
        <v>#REF!</v>
      </c>
      <c r="E25" s="165" t="e">
        <f>#REF!</f>
        <v>#REF!</v>
      </c>
      <c r="F25" s="93" t="e">
        <f>E25/(SUM($I$15:$I$16))</f>
        <v>#REF!</v>
      </c>
      <c r="G25" s="95" t="e">
        <f>'3ª Med_Contr'!G25+#REF!+#REF!</f>
        <v>#REF!</v>
      </c>
      <c r="H25" s="93" t="e">
        <f>G25/C$28</f>
        <v>#REF!</v>
      </c>
      <c r="I25" s="95" t="e">
        <f>C25-G25</f>
        <v>#REF!</v>
      </c>
      <c r="J25" s="93" t="e">
        <f>I25/C$28</f>
        <v>#REF!</v>
      </c>
      <c r="K25" s="207" t="e">
        <f>IF(#REF!&lt;&gt;0,#REF!-'1ª Med_Contr'!E25-'2ª Med_Contr'!E25-'3ª Med_Contr'!E25-'4ª Med_Contr'!E25-'5ª Med_Contr'!E25-'6ª Med_Contr'!E25-'7ª Med_Contr'!E25-'8ª Med_Contr'!E25-'9ª Med_Contr'!E25-'10ª Med_Contr'!E25-'11ª Med_Contr'!E25-'12ª Med_Contr'!E25,0)</f>
        <v>#REF!</v>
      </c>
      <c r="L25" s="208" t="e">
        <f>K25/#REF!</f>
        <v>#REF!</v>
      </c>
      <c r="M25" s="269" t="e">
        <f>IF(#REF!&lt;&gt;0,SUM(#REF!)-'1ª Med_Adit'!E25-'2ª Med_Adit'!E25-'3ª Med_Adit'!E25-'4ª Med_Adit'!E25-'5ª Med_Adit'!E25-'6ª Med_Adit'!E25-'7ª Med_Adit'!E25-'8ª Med_Adit'!E25-'9ª Med_Adit'!E25-'10ª Med_Adit'!E25-'11ª Med_Adit'!E25-'12ª Med_Adit'!E25,0)</f>
        <v>#REF!</v>
      </c>
      <c r="N25" s="208" t="e">
        <f>M25/SUM(#REF!)</f>
        <v>#REF!</v>
      </c>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row>
    <row r="26" spans="1:113" s="111" customFormat="1" ht="66">
      <c r="A26" s="116" t="str">
        <f>CONSOLIDA!A13</f>
        <v>1.0</v>
      </c>
      <c r="B26" s="119" t="str">
        <f>CONSOLIDA!B13</f>
        <v>CONSTRUÇÃO DE QUADRA POLI-ESPORTIVA COBERTA COM ARQUIBANCADA DE 2 DEGRAUS NAS DUAS LATERAIS  - DIMENSÃO DA QUADRA 24X32M</v>
      </c>
      <c r="C26" s="96">
        <f>Quadra!L47+Quadra!M47+Quadra!N47</f>
        <v>360676.5400000001</v>
      </c>
      <c r="D26" s="93" t="e">
        <f>C26/$C$28</f>
        <v>#REF!</v>
      </c>
      <c r="E26" s="165">
        <f>Quadra!AL47</f>
        <v>0</v>
      </c>
      <c r="F26" s="93" t="e">
        <f>E26/(SUM($I$15:$I$16))</f>
        <v>#DIV/0!</v>
      </c>
      <c r="G26" s="95">
        <f>'3ª Med_Contr'!G26+Quadra!AI47+Quadra!AL47</f>
        <v>2189.5</v>
      </c>
      <c r="H26" s="93" t="e">
        <f>G26/C$28</f>
        <v>#REF!</v>
      </c>
      <c r="I26" s="95">
        <f>C26-G26</f>
        <v>358487.0400000001</v>
      </c>
      <c r="J26" s="93" t="e">
        <f>I26/C$28</f>
        <v>#REF!</v>
      </c>
      <c r="K26" s="207">
        <f>IF(Quadra!CQ47&lt;&gt;0,Quadra!L47-'1ª Med_Contr'!E26-'2ª Med_Contr'!E26-'3ª Med_Contr'!E26-'4ª Med_Contr'!E26-'5ª Med_Contr'!E26-'6ª Med_Contr'!E26-'7ª Med_Contr'!E26-'8ª Med_Contr'!E26-'9ª Med_Contr'!E26-'10ª Med_Contr'!E26-'11ª Med_Contr'!E26-'12ª Med_Contr'!E26,0)</f>
        <v>358487.0400000001</v>
      </c>
      <c r="L26" s="208">
        <f>K26/Quadra!L47</f>
        <v>0.99392946377937419</v>
      </c>
      <c r="M26" s="269">
        <f>IF(Quadra!CT47&lt;&gt;0,SUM(Quadra!M47:N47)-'1ª Med_Adit'!E26-'2ª Med_Adit'!E26-'3ª Med_Adit'!E26-'4ª Med_Adit'!E26-'5ª Med_Adit'!E26-'6ª Med_Adit'!E26-'7ª Med_Adit'!E26-'8ª Med_Adit'!E26-'9ª Med_Adit'!E26-'10ª Med_Adit'!E26-'11ª Med_Adit'!E26-'12ª Med_Adit'!E26,0)</f>
        <v>0</v>
      </c>
      <c r="N26" s="208" t="e">
        <f>M26/SUM(Quadra!M47:N47)</f>
        <v>#DIV/0!</v>
      </c>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row>
    <row r="27" spans="1:113" ht="18.75" thickBot="1">
      <c r="A27" s="117"/>
      <c r="B27" s="120"/>
      <c r="C27" s="112"/>
      <c r="D27" s="112"/>
      <c r="E27" s="112"/>
      <c r="F27" s="112"/>
      <c r="G27" s="112"/>
      <c r="H27" s="112"/>
      <c r="I27" s="112"/>
      <c r="J27" s="112"/>
      <c r="K27" s="271"/>
      <c r="L27" s="272"/>
      <c r="M27" s="270"/>
      <c r="N27" s="209"/>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row>
    <row r="28" spans="1:113" ht="18.75" thickBot="1">
      <c r="A28" s="544" t="s">
        <v>71</v>
      </c>
      <c r="B28" s="545"/>
      <c r="C28" s="99" t="e">
        <f t="shared" ref="C28:J28" si="0">SUM(C22:C27)</f>
        <v>#REF!</v>
      </c>
      <c r="D28" s="98" t="e">
        <f t="shared" si="0"/>
        <v>#REF!</v>
      </c>
      <c r="E28" s="99" t="e">
        <f t="shared" si="0"/>
        <v>#REF!</v>
      </c>
      <c r="F28" s="98" t="e">
        <f t="shared" si="0"/>
        <v>#REF!</v>
      </c>
      <c r="G28" s="99" t="e">
        <f t="shared" si="0"/>
        <v>#REF!</v>
      </c>
      <c r="H28" s="98" t="e">
        <f t="shared" si="0"/>
        <v>#REF!</v>
      </c>
      <c r="I28" s="99" t="e">
        <f t="shared" si="0"/>
        <v>#REF!</v>
      </c>
      <c r="J28" s="98" t="e">
        <f t="shared" si="0"/>
        <v>#REF!</v>
      </c>
      <c r="K28" s="99" t="e">
        <f>SUM(K22:K27)</f>
        <v>#REF!</v>
      </c>
      <c r="L28" s="98" t="e">
        <f>K28/CONSOLIDA!C16</f>
        <v>#REF!</v>
      </c>
      <c r="M28" s="99" t="e">
        <f>SUM(M22:M27)</f>
        <v>#REF!</v>
      </c>
      <c r="N28" s="98" t="e">
        <f>M28/(CONSOLIDA!E16+CONSOLIDA!G16)</f>
        <v>#REF!</v>
      </c>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row>
    <row r="29" spans="1:113" ht="15.75">
      <c r="A29" s="132"/>
      <c r="B29" s="100"/>
      <c r="C29" s="101"/>
      <c r="D29" s="101"/>
      <c r="E29" s="101"/>
      <c r="F29" s="102"/>
      <c r="G29" s="108"/>
      <c r="H29" s="108"/>
      <c r="I29" s="108"/>
      <c r="J29" s="12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row>
    <row r="30" spans="1:113" ht="15.75">
      <c r="A30" s="133"/>
      <c r="B30" s="142"/>
      <c r="C30" s="168"/>
      <c r="D30" s="193"/>
      <c r="E30" s="101"/>
      <c r="F30" s="102"/>
      <c r="G30" s="109"/>
      <c r="H30" s="109"/>
      <c r="I30" s="109"/>
      <c r="J30" s="194"/>
    </row>
    <row r="31" spans="1:113" ht="16.5" thickBot="1">
      <c r="A31" s="133"/>
      <c r="B31" s="142" t="s">
        <v>174</v>
      </c>
      <c r="C31" s="168" t="e">
        <f>E28</f>
        <v>#REF!</v>
      </c>
      <c r="D31" s="193"/>
      <c r="E31" s="101"/>
      <c r="F31" s="102"/>
      <c r="G31" s="109"/>
      <c r="H31" s="109"/>
      <c r="I31" s="109"/>
      <c r="J31" s="194"/>
    </row>
    <row r="32" spans="1:113" ht="18.75" thickBot="1">
      <c r="A32" s="133"/>
      <c r="B32" s="166" t="s">
        <v>175</v>
      </c>
      <c r="C32" s="170" t="e">
        <f>C31</f>
        <v>#REF!</v>
      </c>
      <c r="D32" s="167" t="e">
        <f>C32/C28</f>
        <v>#REF!</v>
      </c>
      <c r="E32" s="101"/>
      <c r="F32" s="102"/>
      <c r="G32" s="109"/>
      <c r="H32" s="109"/>
      <c r="I32" s="109"/>
      <c r="J32" s="194"/>
    </row>
    <row r="33" spans="1:10" ht="15.75">
      <c r="A33" s="133"/>
      <c r="B33" s="142"/>
      <c r="C33" s="141"/>
      <c r="D33" s="101"/>
      <c r="E33" s="101"/>
      <c r="F33" s="102"/>
      <c r="G33" s="109"/>
      <c r="H33" s="109"/>
      <c r="I33" s="109"/>
      <c r="J33" s="194"/>
    </row>
    <row r="34" spans="1:10" ht="18">
      <c r="A34" s="132"/>
      <c r="B34" s="171" t="s">
        <v>176</v>
      </c>
      <c r="C34" s="546" t="e">
        <f ca="1">UPPER([3]!VExtenso(C31))</f>
        <v>#NAME?</v>
      </c>
      <c r="D34" s="546"/>
      <c r="E34" s="546"/>
      <c r="F34" s="546"/>
      <c r="G34" s="546"/>
      <c r="H34" s="546"/>
      <c r="I34" s="546"/>
      <c r="J34" s="547"/>
    </row>
    <row r="35" spans="1:10" ht="18">
      <c r="A35" s="132"/>
      <c r="B35" s="172"/>
      <c r="C35" s="546"/>
      <c r="D35" s="546"/>
      <c r="E35" s="546"/>
      <c r="F35" s="546"/>
      <c r="G35" s="546"/>
      <c r="H35" s="546"/>
      <c r="I35" s="546"/>
      <c r="J35" s="547"/>
    </row>
    <row r="36" spans="1:10" ht="15.75">
      <c r="A36" s="132"/>
      <c r="B36" s="100"/>
      <c r="C36" s="101"/>
      <c r="D36" s="101"/>
      <c r="E36" s="101"/>
      <c r="F36" s="102"/>
      <c r="G36" s="108"/>
      <c r="H36" s="108"/>
      <c r="I36" s="108"/>
      <c r="J36" s="128"/>
    </row>
    <row r="37" spans="1:10" ht="15.75">
      <c r="A37" s="132"/>
      <c r="B37" s="100"/>
      <c r="C37" s="101"/>
      <c r="D37" s="101"/>
      <c r="E37" s="101"/>
      <c r="F37" s="102"/>
      <c r="G37" s="108"/>
      <c r="H37" s="108"/>
      <c r="I37" s="108"/>
      <c r="J37" s="128"/>
    </row>
    <row r="38" spans="1:10" ht="15.75">
      <c r="A38" s="134"/>
      <c r="B38" s="100"/>
      <c r="C38" s="108"/>
      <c r="D38" s="101"/>
      <c r="E38" s="108"/>
      <c r="F38" s="108"/>
      <c r="G38" s="108"/>
      <c r="H38" s="108"/>
      <c r="I38" s="108"/>
      <c r="J38" s="128"/>
    </row>
    <row r="39" spans="1:10" ht="15.75" customHeight="1">
      <c r="A39" s="134"/>
      <c r="B39" s="266" t="s">
        <v>65</v>
      </c>
      <c r="C39" s="108"/>
      <c r="D39" s="558" t="s">
        <v>123</v>
      </c>
      <c r="E39" s="558"/>
      <c r="F39" s="558"/>
      <c r="H39" s="559" t="s">
        <v>122</v>
      </c>
      <c r="I39" s="559"/>
      <c r="J39" s="560"/>
    </row>
    <row r="40" spans="1:10" ht="16.5" thickBot="1">
      <c r="A40" s="135"/>
      <c r="B40" s="136"/>
      <c r="C40" s="137"/>
      <c r="D40" s="137"/>
      <c r="E40" s="138"/>
      <c r="F40" s="138"/>
      <c r="G40" s="138"/>
      <c r="H40" s="138"/>
      <c r="I40" s="138"/>
      <c r="J40" s="139"/>
    </row>
  </sheetData>
  <mergeCells count="40">
    <mergeCell ref="A6:J6"/>
    <mergeCell ref="G7:H7"/>
    <mergeCell ref="I7:J7"/>
    <mergeCell ref="G8:H8"/>
    <mergeCell ref="I8:J8"/>
    <mergeCell ref="G9:H9"/>
    <mergeCell ref="I9:J9"/>
    <mergeCell ref="G10:H10"/>
    <mergeCell ref="I10:J10"/>
    <mergeCell ref="G11:H11"/>
    <mergeCell ref="I11:J11"/>
    <mergeCell ref="G13:H13"/>
    <mergeCell ref="I13:J13"/>
    <mergeCell ref="G12:H12"/>
    <mergeCell ref="I12:J12"/>
    <mergeCell ref="G14:H14"/>
    <mergeCell ref="I14:J14"/>
    <mergeCell ref="G15:H15"/>
    <mergeCell ref="I15:J15"/>
    <mergeCell ref="G16:H16"/>
    <mergeCell ref="I16:J16"/>
    <mergeCell ref="M18:M20"/>
    <mergeCell ref="K17:N17"/>
    <mergeCell ref="H39:J39"/>
    <mergeCell ref="D39:F39"/>
    <mergeCell ref="N18:N20"/>
    <mergeCell ref="K18:K20"/>
    <mergeCell ref="L18:L20"/>
    <mergeCell ref="D18:D20"/>
    <mergeCell ref="E18:E20"/>
    <mergeCell ref="A28:B28"/>
    <mergeCell ref="C34:J35"/>
    <mergeCell ref="H18:H20"/>
    <mergeCell ref="I18:I20"/>
    <mergeCell ref="J18:J20"/>
    <mergeCell ref="F18:F20"/>
    <mergeCell ref="G18:G20"/>
    <mergeCell ref="A18:A20"/>
    <mergeCell ref="B18:B20"/>
    <mergeCell ref="C18:C20"/>
  </mergeCells>
  <printOptions horizontalCentered="1" verticalCentered="1"/>
  <pageMargins left="0.39370078740157483" right="0.39370078740157483" top="0.39370078740157483" bottom="0.39370078740157483" header="0.39370078740157483" footer="0.39370078740157483"/>
  <pageSetup paperSize="9" scale="55" orientation="landscape" horizontalDpi="150" verticalDpi="150" r:id="rId1"/>
  <headerFooter alignWithMargins="0">
    <oddHeader>Página &amp;P de &amp;N</oddHeader>
    <oddFooter>&amp;C&amp;F</oddFooter>
  </headerFooter>
  <rowBreaks count="1" manualBreakCount="1">
    <brk id="40" max="9" man="1"/>
  </rowBreaks>
  <colBreaks count="1" manualBreakCount="1">
    <brk id="10" max="51" man="1"/>
  </colBreaks>
  <drawing r:id="rId2"/>
</worksheet>
</file>

<file path=xl/worksheets/sheet18.xml><?xml version="1.0" encoding="utf-8"?>
<worksheet xmlns="http://schemas.openxmlformats.org/spreadsheetml/2006/main" xmlns:r="http://schemas.openxmlformats.org/officeDocument/2006/relationships">
  <sheetPr codeName="Plan18">
    <tabColor indexed="50"/>
  </sheetPr>
  <dimension ref="A1:DI40"/>
  <sheetViews>
    <sheetView view="pageBreakPreview" zoomScale="60" zoomScaleNormal="75" workbookViewId="0">
      <selection activeCell="N10" sqref="N10"/>
    </sheetView>
  </sheetViews>
  <sheetFormatPr defaultRowHeight="15"/>
  <cols>
    <col min="1" max="1" width="10.42578125" style="105" customWidth="1"/>
    <col min="2" max="2" width="62.42578125" style="105" customWidth="1"/>
    <col min="3" max="3" width="19.85546875" style="105" customWidth="1"/>
    <col min="4" max="4" width="11.42578125" style="105" customWidth="1"/>
    <col min="5" max="5" width="21.85546875" style="105" customWidth="1"/>
    <col min="6" max="6" width="11.42578125" style="105" customWidth="1"/>
    <col min="7" max="7" width="21.28515625" style="105" customWidth="1"/>
    <col min="8" max="8" width="11.42578125" style="105" customWidth="1"/>
    <col min="9" max="9" width="21.28515625" style="105" customWidth="1"/>
    <col min="10" max="10" width="11.42578125" style="105" customWidth="1"/>
    <col min="11" max="11" width="19" style="105" customWidth="1"/>
    <col min="12" max="12" width="11.42578125" style="105" customWidth="1"/>
    <col min="13" max="13" width="19" style="105" customWidth="1"/>
    <col min="14" max="14" width="11.42578125" style="105" customWidth="1"/>
    <col min="15" max="16384" width="9.140625" style="105"/>
  </cols>
  <sheetData>
    <row r="1" spans="1:10" ht="15.75">
      <c r="A1" s="121"/>
      <c r="B1" s="122" t="s">
        <v>64</v>
      </c>
      <c r="C1" s="123"/>
      <c r="D1" s="123"/>
      <c r="E1" s="123"/>
      <c r="F1" s="123"/>
      <c r="G1" s="124"/>
      <c r="H1" s="124"/>
      <c r="I1" s="124"/>
      <c r="J1" s="125"/>
    </row>
    <row r="2" spans="1:10" ht="15.75">
      <c r="A2" s="126"/>
      <c r="B2" s="127" t="s">
        <v>52</v>
      </c>
      <c r="C2" s="109"/>
      <c r="D2" s="109"/>
      <c r="E2" s="109"/>
      <c r="F2" s="109"/>
      <c r="G2" s="108"/>
      <c r="H2" s="108"/>
      <c r="I2" s="108"/>
      <c r="J2" s="128"/>
    </row>
    <row r="3" spans="1:10" ht="15.75">
      <c r="A3" s="126"/>
      <c r="B3" s="127" t="s">
        <v>169</v>
      </c>
      <c r="C3" s="109"/>
      <c r="D3" s="109"/>
      <c r="E3" s="109"/>
      <c r="F3" s="109"/>
      <c r="G3" s="108"/>
      <c r="H3" s="108"/>
      <c r="I3" s="108"/>
      <c r="J3" s="128"/>
    </row>
    <row r="4" spans="1:10" ht="15.75">
      <c r="A4" s="126"/>
      <c r="B4" s="127" t="s">
        <v>310</v>
      </c>
      <c r="C4" s="109"/>
      <c r="D4" s="109"/>
      <c r="E4" s="109"/>
      <c r="F4" s="109"/>
      <c r="G4" s="108"/>
      <c r="H4" s="108"/>
      <c r="I4" s="108"/>
      <c r="J4" s="128"/>
    </row>
    <row r="5" spans="1:10" ht="15.75">
      <c r="A5" s="126"/>
      <c r="B5" s="127" t="s">
        <v>2</v>
      </c>
      <c r="C5" s="109"/>
      <c r="D5" s="109"/>
      <c r="E5" s="109"/>
      <c r="F5" s="109"/>
      <c r="G5" s="108"/>
      <c r="H5" s="108"/>
      <c r="I5" s="108"/>
      <c r="J5" s="128"/>
    </row>
    <row r="6" spans="1:10" ht="26.25">
      <c r="A6" s="572" t="s">
        <v>261</v>
      </c>
      <c r="B6" s="573"/>
      <c r="C6" s="573"/>
      <c r="D6" s="573"/>
      <c r="E6" s="573"/>
      <c r="F6" s="573"/>
      <c r="G6" s="573"/>
      <c r="H6" s="573"/>
      <c r="I6" s="573"/>
      <c r="J6" s="574"/>
    </row>
    <row r="7" spans="1:10" s="106" customFormat="1" ht="16.5">
      <c r="A7" s="129"/>
      <c r="B7" s="107"/>
      <c r="C7" s="107"/>
      <c r="D7" s="107"/>
      <c r="E7" s="107"/>
      <c r="F7" s="107"/>
      <c r="G7" s="561" t="str">
        <f>'1ª Med_Contr'!G7:H7</f>
        <v>Termo de Contrato:</v>
      </c>
      <c r="H7" s="561"/>
      <c r="I7" s="575" t="str">
        <f>'1ª Med_Contr'!I7:J7</f>
        <v>37/2012</v>
      </c>
      <c r="J7" s="576"/>
    </row>
    <row r="8" spans="1:10" ht="16.5">
      <c r="A8" s="175" t="str">
        <f>CONSOLIDA!A6</f>
        <v>ESTABELECIMENTO: EE MARIO CORREA DA COSTA - QUADRA POLIESPORTIVA COBERTA</v>
      </c>
      <c r="B8" s="131"/>
      <c r="C8" s="108"/>
      <c r="D8" s="108"/>
      <c r="E8" s="108"/>
      <c r="F8" s="108"/>
      <c r="G8" s="577" t="s">
        <v>67</v>
      </c>
      <c r="H8" s="577"/>
      <c r="I8" s="578" t="s">
        <v>293</v>
      </c>
      <c r="J8" s="579"/>
    </row>
    <row r="9" spans="1:10" ht="16.5">
      <c r="A9" s="175" t="str">
        <f>CONSOLIDA!A7</f>
        <v>MUNICÍPIO: PARANAITA-MT</v>
      </c>
      <c r="B9" s="131"/>
      <c r="C9" s="108"/>
      <c r="D9" s="108"/>
      <c r="E9" s="108"/>
      <c r="F9" s="108"/>
      <c r="G9" s="561" t="s">
        <v>48</v>
      </c>
      <c r="H9" s="561"/>
      <c r="I9" s="569">
        <f>'3ª Med_Contr'!I9:J9+30</f>
        <v>41555</v>
      </c>
      <c r="J9" s="563"/>
    </row>
    <row r="10" spans="1:10" ht="16.5">
      <c r="A10" s="175" t="str">
        <f>CONSOLIDA!A8</f>
        <v xml:space="preserve">ENDEREÇO: VIA 2, CENTRO </v>
      </c>
      <c r="B10" s="109"/>
      <c r="C10" s="164"/>
      <c r="D10" s="164"/>
      <c r="E10" s="66"/>
      <c r="F10" s="66"/>
      <c r="G10" s="561" t="s">
        <v>103</v>
      </c>
      <c r="H10" s="561"/>
      <c r="I10" s="569">
        <f>'1ª Med_Contr'!I10:J10</f>
        <v>41435</v>
      </c>
      <c r="J10" s="563"/>
    </row>
    <row r="11" spans="1:10" ht="16.5">
      <c r="A11" s="130"/>
      <c r="B11" s="109"/>
      <c r="C11" s="66"/>
      <c r="D11" s="66"/>
      <c r="E11" s="66"/>
      <c r="F11" s="66"/>
      <c r="G11" s="561" t="s">
        <v>104</v>
      </c>
      <c r="H11" s="561"/>
      <c r="I11" s="569" t="e">
        <f>I10+#REF!</f>
        <v>#REF!</v>
      </c>
      <c r="J11" s="563"/>
    </row>
    <row r="12" spans="1:10" ht="16.5">
      <c r="A12" s="130"/>
      <c r="B12" s="109"/>
      <c r="C12" s="66"/>
      <c r="D12" s="66"/>
      <c r="E12" s="66"/>
      <c r="F12" s="66"/>
      <c r="G12" s="561" t="s">
        <v>355</v>
      </c>
      <c r="H12" s="561"/>
      <c r="I12" s="569" t="e">
        <f>'1ª Med_Contr'!I12:J12</f>
        <v>#REF!</v>
      </c>
      <c r="J12" s="563"/>
    </row>
    <row r="13" spans="1:10" s="193" customFormat="1" ht="16.5">
      <c r="A13" s="130"/>
      <c r="B13" s="109"/>
      <c r="C13" s="66"/>
      <c r="D13" s="66"/>
      <c r="E13" s="66"/>
      <c r="F13" s="66"/>
      <c r="G13" s="566" t="s">
        <v>172</v>
      </c>
      <c r="H13" s="566"/>
      <c r="I13" s="567">
        <f>'1ª Med_Contr'!I13:J13</f>
        <v>4457665.79</v>
      </c>
      <c r="J13" s="568"/>
    </row>
    <row r="14" spans="1:10" ht="16.5">
      <c r="A14" s="130"/>
      <c r="B14" s="109"/>
      <c r="C14" s="66"/>
      <c r="D14" s="66"/>
      <c r="E14" s="66"/>
      <c r="F14" s="66"/>
      <c r="G14" s="561" t="s">
        <v>113</v>
      </c>
      <c r="H14" s="561"/>
      <c r="I14" s="570">
        <f>CONSOLIDA!C16</f>
        <v>379826.28000000009</v>
      </c>
      <c r="J14" s="571"/>
    </row>
    <row r="15" spans="1:10" ht="16.5">
      <c r="A15" s="130"/>
      <c r="B15" s="109"/>
      <c r="C15" s="66"/>
      <c r="D15" s="66"/>
      <c r="E15" s="66"/>
      <c r="F15" s="66"/>
      <c r="G15" s="561" t="s">
        <v>182</v>
      </c>
      <c r="H15" s="561"/>
      <c r="I15" s="562">
        <f>CONSOLIDA!E16</f>
        <v>0</v>
      </c>
      <c r="J15" s="563"/>
    </row>
    <row r="16" spans="1:10" ht="16.5">
      <c r="A16" s="130"/>
      <c r="B16" s="109"/>
      <c r="C16" s="66"/>
      <c r="D16" s="66"/>
      <c r="E16" s="66"/>
      <c r="F16" s="66"/>
      <c r="G16" s="561" t="s">
        <v>181</v>
      </c>
      <c r="H16" s="561"/>
      <c r="I16" s="562">
        <f>CONSOLIDA!G16</f>
        <v>0</v>
      </c>
      <c r="J16" s="563"/>
    </row>
    <row r="17" spans="1:113" ht="17.25" thickBot="1">
      <c r="A17" s="130"/>
      <c r="B17" s="109"/>
      <c r="C17" s="66"/>
      <c r="D17" s="66"/>
      <c r="E17" s="66"/>
      <c r="F17" s="66"/>
      <c r="G17" s="66"/>
      <c r="H17" s="143"/>
      <c r="I17" s="143"/>
      <c r="J17" s="128"/>
      <c r="K17" s="564" t="s">
        <v>186</v>
      </c>
      <c r="L17" s="565"/>
      <c r="M17" s="565"/>
      <c r="N17" s="565"/>
    </row>
    <row r="18" spans="1:113" ht="15" customHeight="1">
      <c r="A18" s="551" t="s">
        <v>5</v>
      </c>
      <c r="B18" s="553" t="s">
        <v>43</v>
      </c>
      <c r="C18" s="556" t="s">
        <v>183</v>
      </c>
      <c r="D18" s="548" t="s">
        <v>36</v>
      </c>
      <c r="E18" s="548" t="s">
        <v>114</v>
      </c>
      <c r="F18" s="548" t="s">
        <v>36</v>
      </c>
      <c r="G18" s="548" t="s">
        <v>257</v>
      </c>
      <c r="H18" s="548" t="s">
        <v>36</v>
      </c>
      <c r="I18" s="548" t="s">
        <v>258</v>
      </c>
      <c r="J18" s="548" t="s">
        <v>36</v>
      </c>
      <c r="K18" s="548" t="s">
        <v>184</v>
      </c>
      <c r="L18" s="548" t="s">
        <v>36</v>
      </c>
      <c r="M18" s="548" t="s">
        <v>185</v>
      </c>
      <c r="N18" s="548" t="s">
        <v>36</v>
      </c>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row>
    <row r="19" spans="1:113" ht="18" customHeight="1">
      <c r="A19" s="552"/>
      <c r="B19" s="554"/>
      <c r="C19" s="557"/>
      <c r="D19" s="549"/>
      <c r="E19" s="549"/>
      <c r="F19" s="549"/>
      <c r="G19" s="549"/>
      <c r="H19" s="549"/>
      <c r="I19" s="549"/>
      <c r="J19" s="549"/>
      <c r="K19" s="549"/>
      <c r="L19" s="549"/>
      <c r="M19" s="549"/>
      <c r="N19" s="549"/>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row>
    <row r="20" spans="1:113" ht="21" customHeight="1" thickBot="1">
      <c r="A20" s="552"/>
      <c r="B20" s="555"/>
      <c r="C20" s="557"/>
      <c r="D20" s="549"/>
      <c r="E20" s="550"/>
      <c r="F20" s="549"/>
      <c r="G20" s="550"/>
      <c r="H20" s="549"/>
      <c r="I20" s="550"/>
      <c r="J20" s="549"/>
      <c r="K20" s="550"/>
      <c r="L20" s="550"/>
      <c r="M20" s="550"/>
      <c r="N20" s="550"/>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row>
    <row r="21" spans="1:113" s="111" customFormat="1" ht="18">
      <c r="A21" s="115"/>
      <c r="B21" s="118"/>
      <c r="C21" s="91"/>
      <c r="D21" s="90"/>
      <c r="E21" s="92"/>
      <c r="F21" s="90"/>
      <c r="G21" s="92"/>
      <c r="H21" s="90"/>
      <c r="I21" s="92"/>
      <c r="J21" s="90"/>
      <c r="K21" s="205"/>
      <c r="L21" s="206"/>
      <c r="M21" s="268"/>
      <c r="N21" s="206"/>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row>
    <row r="22" spans="1:113" s="111" customFormat="1" ht="18">
      <c r="A22" s="116" t="e">
        <f>CONSOLIDA!#REF!</f>
        <v>#REF!</v>
      </c>
      <c r="B22" s="119" t="e">
        <f>CONSOLIDA!#REF!</f>
        <v>#REF!</v>
      </c>
      <c r="C22" s="94" t="e">
        <f>#REF!+#REF!+#REF!</f>
        <v>#REF!</v>
      </c>
      <c r="D22" s="93" t="e">
        <f>C22/$C$28</f>
        <v>#REF!</v>
      </c>
      <c r="E22" s="95" t="e">
        <f>#REF!</f>
        <v>#REF!</v>
      </c>
      <c r="F22" s="93" t="e">
        <f>E22/$I$14</f>
        <v>#REF!</v>
      </c>
      <c r="G22" s="95" t="e">
        <f>'3ª Med_Contr'!G22+#REF!+#REF!</f>
        <v>#REF!</v>
      </c>
      <c r="H22" s="93" t="e">
        <f>G22/C$28</f>
        <v>#REF!</v>
      </c>
      <c r="I22" s="95" t="e">
        <f>C22-G22</f>
        <v>#REF!</v>
      </c>
      <c r="J22" s="93" t="e">
        <f>I22/C$28</f>
        <v>#REF!</v>
      </c>
      <c r="K22" s="207" t="e">
        <f>IF(#REF!&lt;&gt;0,#REF!-'1ª Med_Contr'!E22-'2ª Med_Contr'!E22-'3ª Med_Contr'!E22-'4ª Med_Contr'!E22-'5ª Med_Contr'!E22-'6ª Med_Contr'!E22-'7ª Med_Contr'!E22-'8ª Med_Contr'!E22-'9ª Med_Contr'!E22-'10ª Med_Contr'!E22-'11ª Med_Contr'!E22-'12ª Med_Contr'!E22,0)</f>
        <v>#REF!</v>
      </c>
      <c r="L22" s="208" t="e">
        <f>K22/#REF!</f>
        <v>#REF!</v>
      </c>
      <c r="M22" s="269" t="e">
        <f>IF(#REF!&lt;&gt;0,SUM(#REF!)-'1ª Med_Adit'!E22-'2ª Med_Adit'!E22-'3ª Med_Adit'!E22-'4ª Med_Adit'!E22-'5ª Med_Adit'!E22-'6ª Med_Adit'!E22-'7ª Med_Adit'!E22-'8ª Med_Adit'!E22-'9ª Med_Adit'!E22-'10ª Med_Adit'!E22-'11ª Med_Adit'!E22-'12ª Med_Adit'!E22,0)</f>
        <v>#REF!</v>
      </c>
      <c r="N22" s="208" t="e">
        <f>M22/SUM(#REF!)</f>
        <v>#REF!</v>
      </c>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row>
    <row r="23" spans="1:113" s="111" customFormat="1" ht="18">
      <c r="A23" s="116" t="e">
        <f>CONSOLIDA!#REF!</f>
        <v>#REF!</v>
      </c>
      <c r="B23" s="119" t="e">
        <f>CONSOLIDA!#REF!</f>
        <v>#REF!</v>
      </c>
      <c r="C23" s="96" t="e">
        <f>#REF!+#REF!+#REF!</f>
        <v>#REF!</v>
      </c>
      <c r="D23" s="93" t="e">
        <f>C23/$C$28</f>
        <v>#REF!</v>
      </c>
      <c r="E23" s="95" t="e">
        <f>#REF!</f>
        <v>#REF!</v>
      </c>
      <c r="F23" s="93" t="e">
        <f>E23/$I$14</f>
        <v>#REF!</v>
      </c>
      <c r="G23" s="95" t="e">
        <f>'3ª Med_Contr'!G23+#REF!+#REF!</f>
        <v>#REF!</v>
      </c>
      <c r="H23" s="93" t="e">
        <f>G23/C$28</f>
        <v>#REF!</v>
      </c>
      <c r="I23" s="95" t="e">
        <f>C23-G23</f>
        <v>#REF!</v>
      </c>
      <c r="J23" s="93" t="e">
        <f>I23/C$28</f>
        <v>#REF!</v>
      </c>
      <c r="K23" s="207" t="e">
        <f>IF(#REF!&lt;&gt;0,#REF!-'1ª Med_Contr'!E23-'2ª Med_Contr'!E23-'3ª Med_Contr'!E23-'4ª Med_Contr'!E23-'5ª Med_Contr'!E23-'6ª Med_Contr'!E23-'7ª Med_Contr'!E23-'8ª Med_Contr'!E23-'9ª Med_Contr'!E23-'10ª Med_Contr'!E23-'11ª Med_Contr'!E23-'12ª Med_Contr'!E23,0)</f>
        <v>#REF!</v>
      </c>
      <c r="L23" s="208" t="e">
        <f>K23/#REF!</f>
        <v>#REF!</v>
      </c>
      <c r="M23" s="269" t="e">
        <f>IF(#REF!&lt;&gt;0,SUM(#REF!)-'1ª Med_Adit'!E23-'2ª Med_Adit'!E23-'3ª Med_Adit'!E23-'4ª Med_Adit'!E23-'5ª Med_Adit'!E23-'6ª Med_Adit'!E23-'7ª Med_Adit'!E23-'8ª Med_Adit'!E23-'9ª Med_Adit'!E23-'10ª Med_Adit'!E23-'11ª Med_Adit'!E23-'12ª Med_Adit'!E23,0)</f>
        <v>#REF!</v>
      </c>
      <c r="N23" s="208" t="e">
        <f>M23/SUM(#REF!)</f>
        <v>#REF!</v>
      </c>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row>
    <row r="24" spans="1:113" s="111" customFormat="1" ht="33">
      <c r="A24" s="116" t="str">
        <f>CONSOLIDA!A14</f>
        <v>2.0</v>
      </c>
      <c r="B24" s="119" t="str">
        <f>CONSOLIDA!B14</f>
        <v xml:space="preserve">INSTALAÇÕES ELÉTRICAS: QUADRA POLIESPORTIVA </v>
      </c>
      <c r="C24" s="96">
        <f>Elétrica!M201+Elétrica!O201+Elétrica!N201</f>
        <v>0</v>
      </c>
      <c r="D24" s="93" t="e">
        <f>C24/$C$28</f>
        <v>#REF!</v>
      </c>
      <c r="E24" s="95">
        <f>Elétrica!AJ201</f>
        <v>0</v>
      </c>
      <c r="F24" s="93">
        <f>E24/$I$14</f>
        <v>0</v>
      </c>
      <c r="G24" s="95">
        <f>'3ª Med_Contr'!G24+Elétrica!AJ201+Elétrica!AM201</f>
        <v>0</v>
      </c>
      <c r="H24" s="93" t="e">
        <f>G24/C$28</f>
        <v>#REF!</v>
      </c>
      <c r="I24" s="95">
        <f>C24-G24</f>
        <v>0</v>
      </c>
      <c r="J24" s="93" t="e">
        <f>I24/C$28</f>
        <v>#REF!</v>
      </c>
      <c r="K24" s="207">
        <f>IF(Elétrica!CR201&lt;&gt;0,Elétrica!M201-'1ª Med_Contr'!E24-'2ª Med_Contr'!E24-'3ª Med_Contr'!E24-'4ª Med_Contr'!E24-'5ª Med_Contr'!E24-'6ª Med_Contr'!E24-'7ª Med_Contr'!E24-'8ª Med_Contr'!E24-'9ª Med_Contr'!E24-'10ª Med_Contr'!E24-'11ª Med_Contr'!E24-'12ª Med_Contr'!E24,0)</f>
        <v>0</v>
      </c>
      <c r="L24" s="208" t="e">
        <f>K24/Elétrica!M201</f>
        <v>#DIV/0!</v>
      </c>
      <c r="M24" s="269">
        <f>IF(Elétrica!CU201&lt;&gt;0,SUM(Elétrica!N201:O201)-'1ª Med_Adit'!E24-'2ª Med_Adit'!E24-'3ª Med_Adit'!E24-'4ª Med_Adit'!E24-'5ª Med_Adit'!E24-'6ª Med_Adit'!E24-'7ª Med_Adit'!E24-'8ª Med_Adit'!E24-'9ª Med_Adit'!E24-'10ª Med_Adit'!E24-'11ª Med_Adit'!E24-'12ª Med_Adit'!E24,0)</f>
        <v>0</v>
      </c>
      <c r="N24" s="208" t="e">
        <f>M24/SUM(Elétrica!N201:O201)</f>
        <v>#DIV/0!</v>
      </c>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row>
    <row r="25" spans="1:113" s="111" customFormat="1" ht="18">
      <c r="A25" s="116" t="e">
        <f>CONSOLIDA!#REF!</f>
        <v>#REF!</v>
      </c>
      <c r="B25" s="119" t="e">
        <f>CONSOLIDA!#REF!</f>
        <v>#REF!</v>
      </c>
      <c r="C25" s="96" t="e">
        <f>#REF!+#REF!+#REF!</f>
        <v>#REF!</v>
      </c>
      <c r="D25" s="93" t="e">
        <f>C25/$C$28</f>
        <v>#REF!</v>
      </c>
      <c r="E25" s="97" t="e">
        <f>#REF!</f>
        <v>#REF!</v>
      </c>
      <c r="F25" s="93" t="e">
        <f>E25/$I$14</f>
        <v>#REF!</v>
      </c>
      <c r="G25" s="95" t="e">
        <f>'3ª Med_Contr'!G25+#REF!+#REF!</f>
        <v>#REF!</v>
      </c>
      <c r="H25" s="93" t="e">
        <f>G25/C$28</f>
        <v>#REF!</v>
      </c>
      <c r="I25" s="95" t="e">
        <f>C25-G25</f>
        <v>#REF!</v>
      </c>
      <c r="J25" s="93" t="e">
        <f>I25/C$28</f>
        <v>#REF!</v>
      </c>
      <c r="K25" s="207" t="e">
        <f>IF(#REF!&lt;&gt;0,#REF!-'1ª Med_Contr'!E25-'2ª Med_Contr'!E25-'3ª Med_Contr'!E25-'4ª Med_Contr'!E25-'5ª Med_Contr'!E25-'6ª Med_Contr'!E25-'7ª Med_Contr'!E25-'8ª Med_Contr'!E25-'9ª Med_Contr'!E25-'10ª Med_Contr'!E25-'11ª Med_Contr'!E25-'12ª Med_Contr'!E25,0)</f>
        <v>#REF!</v>
      </c>
      <c r="L25" s="208" t="e">
        <f>K25/#REF!</f>
        <v>#REF!</v>
      </c>
      <c r="M25" s="269" t="e">
        <f>IF(#REF!&lt;&gt;0,SUM(#REF!)-'1ª Med_Adit'!E25-'2ª Med_Adit'!E25-'3ª Med_Adit'!E25-'4ª Med_Adit'!E25-'5ª Med_Adit'!E25-'6ª Med_Adit'!E25-'7ª Med_Adit'!E25-'8ª Med_Adit'!E25-'9ª Med_Adit'!E25-'10ª Med_Adit'!E25-'11ª Med_Adit'!E25-'12ª Med_Adit'!E25,0)</f>
        <v>#REF!</v>
      </c>
      <c r="N25" s="208" t="e">
        <f>M25/SUM(#REF!)</f>
        <v>#REF!</v>
      </c>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row>
    <row r="26" spans="1:113" s="111" customFormat="1" ht="66">
      <c r="A26" s="116" t="str">
        <f>CONSOLIDA!A13</f>
        <v>1.0</v>
      </c>
      <c r="B26" s="119" t="str">
        <f>CONSOLIDA!B13</f>
        <v>CONSTRUÇÃO DE QUADRA POLI-ESPORTIVA COBERTA COM ARQUIBANCADA DE 2 DEGRAUS NAS DUAS LATERAIS  - DIMENSÃO DA QUADRA 24X32M</v>
      </c>
      <c r="C26" s="96">
        <f>Quadra!L47+Quadra!M47+Quadra!N47</f>
        <v>360676.5400000001</v>
      </c>
      <c r="D26" s="93" t="e">
        <f>C26/$C$28</f>
        <v>#REF!</v>
      </c>
      <c r="E26" s="97">
        <f>Quadra!AI47</f>
        <v>0</v>
      </c>
      <c r="F26" s="93">
        <f>E26/$I$14</f>
        <v>0</v>
      </c>
      <c r="G26" s="95">
        <f>'3ª Med_Contr'!G26+Quadra!AI47+Quadra!AL47</f>
        <v>2189.5</v>
      </c>
      <c r="H26" s="93" t="e">
        <f>G26/C$28</f>
        <v>#REF!</v>
      </c>
      <c r="I26" s="95">
        <f>C26-G26</f>
        <v>358487.0400000001</v>
      </c>
      <c r="J26" s="93" t="e">
        <f>I26/C$28</f>
        <v>#REF!</v>
      </c>
      <c r="K26" s="207">
        <f>IF(Quadra!CQ47&lt;&gt;0,Quadra!L47-'1ª Med_Contr'!E26-'2ª Med_Contr'!E26-'3ª Med_Contr'!E26-'4ª Med_Contr'!E26-'5ª Med_Contr'!E26-'6ª Med_Contr'!E26-'7ª Med_Contr'!E26-'8ª Med_Contr'!E26-'9ª Med_Contr'!E26-'10ª Med_Contr'!E26-'11ª Med_Contr'!E26-'12ª Med_Contr'!E26,0)</f>
        <v>358487.0400000001</v>
      </c>
      <c r="L26" s="208">
        <f>K26/Quadra!L47</f>
        <v>0.99392946377937419</v>
      </c>
      <c r="M26" s="269">
        <f>IF(Quadra!CT47&lt;&gt;0,SUM(Quadra!M47:N47)-'1ª Med_Adit'!E26-'2ª Med_Adit'!E26-'3ª Med_Adit'!E26-'4ª Med_Adit'!E26-'5ª Med_Adit'!E26-'6ª Med_Adit'!E26-'7ª Med_Adit'!E26-'8ª Med_Adit'!E26-'9ª Med_Adit'!E26-'10ª Med_Adit'!E26-'11ª Med_Adit'!E26-'12ª Med_Adit'!E26,0)</f>
        <v>0</v>
      </c>
      <c r="N26" s="208" t="e">
        <f>M26/SUM(Quadra!M47:N47)</f>
        <v>#DIV/0!</v>
      </c>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row>
    <row r="27" spans="1:113" ht="18.75" thickBot="1">
      <c r="A27" s="117"/>
      <c r="B27" s="120"/>
      <c r="C27" s="112"/>
      <c r="D27" s="112"/>
      <c r="E27" s="112"/>
      <c r="F27" s="112"/>
      <c r="G27" s="112"/>
      <c r="H27" s="112"/>
      <c r="I27" s="112"/>
      <c r="J27" s="112"/>
      <c r="K27" s="271"/>
      <c r="L27" s="272"/>
      <c r="M27" s="270"/>
      <c r="N27" s="209"/>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row>
    <row r="28" spans="1:113" ht="18.75" thickBot="1">
      <c r="A28" s="544" t="s">
        <v>71</v>
      </c>
      <c r="B28" s="545"/>
      <c r="C28" s="99" t="e">
        <f t="shared" ref="C28:J28" si="0">SUM(C22:C27)</f>
        <v>#REF!</v>
      </c>
      <c r="D28" s="98" t="e">
        <f t="shared" si="0"/>
        <v>#REF!</v>
      </c>
      <c r="E28" s="99" t="e">
        <f t="shared" si="0"/>
        <v>#REF!</v>
      </c>
      <c r="F28" s="98" t="e">
        <f t="shared" si="0"/>
        <v>#REF!</v>
      </c>
      <c r="G28" s="99" t="e">
        <f t="shared" si="0"/>
        <v>#REF!</v>
      </c>
      <c r="H28" s="98" t="e">
        <f t="shared" si="0"/>
        <v>#REF!</v>
      </c>
      <c r="I28" s="99" t="e">
        <f t="shared" si="0"/>
        <v>#REF!</v>
      </c>
      <c r="J28" s="98" t="e">
        <f t="shared" si="0"/>
        <v>#REF!</v>
      </c>
      <c r="K28" s="99" t="e">
        <f>SUM(K22:K27)</f>
        <v>#REF!</v>
      </c>
      <c r="L28" s="98" t="e">
        <f>K28/CONSOLIDA!C16</f>
        <v>#REF!</v>
      </c>
      <c r="M28" s="99" t="e">
        <f>SUM(M22:M27)</f>
        <v>#REF!</v>
      </c>
      <c r="N28" s="98" t="e">
        <f>M28/(CONSOLIDA!E16+CONSOLIDA!G16)</f>
        <v>#REF!</v>
      </c>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row>
    <row r="29" spans="1:113" ht="15.75">
      <c r="A29" s="132"/>
      <c r="B29" s="100"/>
      <c r="C29" s="101"/>
      <c r="D29" s="101"/>
      <c r="E29" s="101"/>
      <c r="F29" s="101"/>
      <c r="G29" s="108"/>
      <c r="H29" s="108"/>
      <c r="I29" s="108"/>
      <c r="J29" s="12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row>
    <row r="30" spans="1:113" ht="15.75">
      <c r="A30" s="133"/>
      <c r="B30" s="142" t="s">
        <v>173</v>
      </c>
      <c r="C30" s="168" t="e">
        <f>E28</f>
        <v>#REF!</v>
      </c>
      <c r="D30" s="193"/>
      <c r="E30" s="101"/>
      <c r="F30" s="101"/>
      <c r="G30" s="109"/>
      <c r="H30" s="109"/>
      <c r="I30" s="109"/>
      <c r="J30" s="194"/>
    </row>
    <row r="31" spans="1:113" ht="16.5" thickBot="1">
      <c r="A31" s="133"/>
      <c r="B31" s="142"/>
      <c r="C31" s="168"/>
      <c r="D31" s="193"/>
      <c r="E31" s="101"/>
      <c r="F31" s="101"/>
      <c r="G31" s="109"/>
      <c r="H31" s="109"/>
      <c r="I31" s="109"/>
      <c r="J31" s="194"/>
    </row>
    <row r="32" spans="1:113" ht="18.75" thickBot="1">
      <c r="A32" s="133"/>
      <c r="B32" s="166" t="s">
        <v>175</v>
      </c>
      <c r="C32" s="170" t="e">
        <f>C30</f>
        <v>#REF!</v>
      </c>
      <c r="D32" s="167" t="e">
        <f>C32/C28</f>
        <v>#REF!</v>
      </c>
      <c r="E32" s="101"/>
      <c r="F32" s="101"/>
      <c r="G32" s="109"/>
      <c r="H32" s="109"/>
      <c r="I32" s="109"/>
      <c r="J32" s="194"/>
    </row>
    <row r="33" spans="1:10" ht="15.75">
      <c r="A33" s="133"/>
      <c r="B33" s="142"/>
      <c r="C33" s="141"/>
      <c r="D33" s="101"/>
      <c r="E33" s="101"/>
      <c r="F33" s="101"/>
      <c r="G33" s="109"/>
      <c r="H33" s="109"/>
      <c r="I33" s="109"/>
      <c r="J33" s="194"/>
    </row>
    <row r="34" spans="1:10" ht="18">
      <c r="A34" s="132"/>
      <c r="B34" s="171" t="s">
        <v>176</v>
      </c>
      <c r="C34" s="546" t="e">
        <f ca="1">UPPER([3]!VExtenso(C30))</f>
        <v>#NAME?</v>
      </c>
      <c r="D34" s="546"/>
      <c r="E34" s="546"/>
      <c r="F34" s="546"/>
      <c r="G34" s="546"/>
      <c r="H34" s="546"/>
      <c r="I34" s="546"/>
      <c r="J34" s="547"/>
    </row>
    <row r="35" spans="1:10" ht="18">
      <c r="A35" s="132"/>
      <c r="B35" s="172"/>
      <c r="C35" s="546"/>
      <c r="D35" s="546"/>
      <c r="E35" s="546"/>
      <c r="F35" s="546"/>
      <c r="G35" s="546"/>
      <c r="H35" s="546"/>
      <c r="I35" s="546"/>
      <c r="J35" s="547"/>
    </row>
    <row r="36" spans="1:10" ht="15.75">
      <c r="A36" s="132"/>
      <c r="B36" s="100"/>
      <c r="C36" s="101"/>
      <c r="D36" s="101"/>
      <c r="E36" s="101"/>
      <c r="F36" s="101"/>
      <c r="G36" s="108"/>
      <c r="H36" s="108"/>
      <c r="I36" s="108"/>
      <c r="J36" s="128"/>
    </row>
    <row r="37" spans="1:10" ht="15.75">
      <c r="A37" s="132"/>
      <c r="B37" s="100"/>
      <c r="C37" s="101"/>
      <c r="D37" s="101"/>
      <c r="E37" s="101"/>
      <c r="F37" s="101"/>
      <c r="G37" s="108"/>
      <c r="H37" s="108"/>
      <c r="I37" s="108"/>
      <c r="J37" s="128"/>
    </row>
    <row r="38" spans="1:10" ht="15.75">
      <c r="A38" s="134"/>
      <c r="B38" s="103"/>
      <c r="C38" s="108"/>
      <c r="D38" s="173"/>
      <c r="E38" s="173"/>
      <c r="F38" s="108"/>
      <c r="G38" s="104"/>
      <c r="H38" s="104"/>
      <c r="I38" s="104"/>
      <c r="J38" s="128"/>
    </row>
    <row r="39" spans="1:10" ht="15.75" customHeight="1">
      <c r="A39" s="134"/>
      <c r="B39" s="174" t="s">
        <v>65</v>
      </c>
      <c r="C39" s="108"/>
      <c r="D39" s="581" t="s">
        <v>123</v>
      </c>
      <c r="E39" s="581"/>
      <c r="F39" s="108"/>
      <c r="G39" s="580" t="s">
        <v>122</v>
      </c>
      <c r="H39" s="580"/>
      <c r="I39" s="580"/>
      <c r="J39" s="128"/>
    </row>
    <row r="40" spans="1:10" ht="16.5" thickBot="1">
      <c r="A40" s="135"/>
      <c r="B40" s="136"/>
      <c r="C40" s="137"/>
      <c r="D40" s="137"/>
      <c r="E40" s="137"/>
      <c r="F40" s="137"/>
      <c r="G40" s="138"/>
      <c r="H40" s="138"/>
      <c r="I40" s="138"/>
      <c r="J40" s="139"/>
    </row>
  </sheetData>
  <mergeCells count="40">
    <mergeCell ref="I10:J10"/>
    <mergeCell ref="G14:H14"/>
    <mergeCell ref="I14:J14"/>
    <mergeCell ref="K17:N17"/>
    <mergeCell ref="K18:K20"/>
    <mergeCell ref="L18:L20"/>
    <mergeCell ref="M18:M20"/>
    <mergeCell ref="N18:N20"/>
    <mergeCell ref="G16:H16"/>
    <mergeCell ref="G10:H10"/>
    <mergeCell ref="G11:H11"/>
    <mergeCell ref="I11:J11"/>
    <mergeCell ref="I16:J16"/>
    <mergeCell ref="G13:H13"/>
    <mergeCell ref="I13:J13"/>
    <mergeCell ref="G15:H15"/>
    <mergeCell ref="A6:J6"/>
    <mergeCell ref="G7:H7"/>
    <mergeCell ref="G8:H8"/>
    <mergeCell ref="G9:H9"/>
    <mergeCell ref="I7:J7"/>
    <mergeCell ref="I8:J8"/>
    <mergeCell ref="I9:J9"/>
    <mergeCell ref="I15:J15"/>
    <mergeCell ref="G12:H12"/>
    <mergeCell ref="I12:J12"/>
    <mergeCell ref="A28:B28"/>
    <mergeCell ref="A18:A20"/>
    <mergeCell ref="D18:D20"/>
    <mergeCell ref="B18:B20"/>
    <mergeCell ref="C18:C20"/>
    <mergeCell ref="E18:E20"/>
    <mergeCell ref="G39:I39"/>
    <mergeCell ref="I18:I20"/>
    <mergeCell ref="J18:J20"/>
    <mergeCell ref="F18:F20"/>
    <mergeCell ref="D39:E39"/>
    <mergeCell ref="C34:J35"/>
    <mergeCell ref="G18:G20"/>
    <mergeCell ref="H18:H20"/>
  </mergeCells>
  <phoneticPr fontId="0" type="noConversion"/>
  <printOptions horizontalCentered="1" verticalCentered="1"/>
  <pageMargins left="0.39370078740157483" right="0.39370078740157483" top="0.39370078740157483" bottom="0.39370078740157483" header="0.39370078740157483" footer="0.39370078740157483"/>
  <pageSetup paperSize="9" scale="55" orientation="landscape" horizontalDpi="150" verticalDpi="150" r:id="rId1"/>
  <headerFooter alignWithMargins="0">
    <oddHeader>Página &amp;P de &amp;N</oddHeader>
    <oddFooter>&amp;C&amp;F</oddFooter>
  </headerFooter>
  <rowBreaks count="1" manualBreakCount="1">
    <brk id="40" max="9" man="1"/>
  </rowBreaks>
  <colBreaks count="1" manualBreakCount="1">
    <brk id="10" max="57" man="1"/>
  </colBreaks>
  <drawing r:id="rId2"/>
</worksheet>
</file>

<file path=xl/worksheets/sheet19.xml><?xml version="1.0" encoding="utf-8"?>
<worksheet xmlns="http://schemas.openxmlformats.org/spreadsheetml/2006/main" xmlns:r="http://schemas.openxmlformats.org/officeDocument/2006/relationships">
  <sheetPr codeName="Plan21">
    <tabColor rgb="FFFFC000"/>
  </sheetPr>
  <dimension ref="A1:DI40"/>
  <sheetViews>
    <sheetView view="pageBreakPreview" zoomScale="60" zoomScaleNormal="75" workbookViewId="0">
      <selection activeCell="N8" sqref="N8"/>
    </sheetView>
  </sheetViews>
  <sheetFormatPr defaultRowHeight="15"/>
  <cols>
    <col min="1" max="1" width="10.42578125" style="105" customWidth="1"/>
    <col min="2" max="2" width="62.42578125" style="105" customWidth="1"/>
    <col min="3" max="3" width="19.85546875" style="105" customWidth="1"/>
    <col min="4" max="4" width="11.42578125" style="105" customWidth="1"/>
    <col min="5" max="5" width="21.85546875" style="105" customWidth="1"/>
    <col min="6" max="6" width="11.42578125" style="105" customWidth="1"/>
    <col min="7" max="7" width="21.28515625" style="105" customWidth="1"/>
    <col min="8" max="8" width="11.42578125" style="105" customWidth="1"/>
    <col min="9" max="9" width="21.28515625" style="105" customWidth="1"/>
    <col min="10" max="10" width="11.42578125" style="105" customWidth="1"/>
    <col min="11" max="11" width="19" style="105" customWidth="1"/>
    <col min="12" max="12" width="11.42578125" style="105" customWidth="1"/>
    <col min="13" max="13" width="19" style="105" customWidth="1"/>
    <col min="14" max="14" width="11.42578125" style="105" customWidth="1"/>
    <col min="15" max="16384" width="9.140625" style="105"/>
  </cols>
  <sheetData>
    <row r="1" spans="1:10" ht="15.75">
      <c r="A1" s="121"/>
      <c r="B1" s="122" t="s">
        <v>64</v>
      </c>
      <c r="C1" s="123"/>
      <c r="D1" s="123"/>
      <c r="E1" s="123"/>
      <c r="F1" s="123"/>
      <c r="G1" s="124"/>
      <c r="H1" s="124"/>
      <c r="I1" s="124"/>
      <c r="J1" s="125"/>
    </row>
    <row r="2" spans="1:10" ht="15.75">
      <c r="A2" s="126"/>
      <c r="B2" s="127" t="s">
        <v>52</v>
      </c>
      <c r="C2" s="109"/>
      <c r="D2" s="109"/>
      <c r="E2" s="109"/>
      <c r="F2" s="109"/>
      <c r="G2" s="108"/>
      <c r="H2" s="108"/>
      <c r="I2" s="108"/>
      <c r="J2" s="128"/>
    </row>
    <row r="3" spans="1:10" ht="15.75">
      <c r="A3" s="126"/>
      <c r="B3" s="127" t="s">
        <v>169</v>
      </c>
      <c r="C3" s="109"/>
      <c r="D3" s="109"/>
      <c r="E3" s="109"/>
      <c r="F3" s="109"/>
      <c r="G3" s="108"/>
      <c r="H3" s="108"/>
      <c r="I3" s="108"/>
      <c r="J3" s="128"/>
    </row>
    <row r="4" spans="1:10" ht="15.75">
      <c r="A4" s="126"/>
      <c r="B4" s="127" t="s">
        <v>310</v>
      </c>
      <c r="C4" s="109"/>
      <c r="D4" s="109"/>
      <c r="E4" s="109"/>
      <c r="F4" s="109"/>
      <c r="G4" s="108"/>
      <c r="H4" s="108"/>
      <c r="I4" s="108"/>
      <c r="J4" s="128"/>
    </row>
    <row r="5" spans="1:10" ht="15.75">
      <c r="A5" s="126"/>
      <c r="B5" s="127" t="s">
        <v>2</v>
      </c>
      <c r="C5" s="109"/>
      <c r="D5" s="109"/>
      <c r="E5" s="109"/>
      <c r="F5" s="109"/>
      <c r="G5" s="108"/>
      <c r="H5" s="108"/>
      <c r="I5" s="108"/>
      <c r="J5" s="128"/>
    </row>
    <row r="6" spans="1:10" ht="26.25">
      <c r="A6" s="572" t="s">
        <v>262</v>
      </c>
      <c r="B6" s="573"/>
      <c r="C6" s="573"/>
      <c r="D6" s="573"/>
      <c r="E6" s="573"/>
      <c r="F6" s="573"/>
      <c r="G6" s="573"/>
      <c r="H6" s="573"/>
      <c r="I6" s="573"/>
      <c r="J6" s="574"/>
    </row>
    <row r="7" spans="1:10" s="106" customFormat="1" ht="16.5">
      <c r="A7" s="129"/>
      <c r="B7" s="107"/>
      <c r="C7" s="107"/>
      <c r="D7" s="107"/>
      <c r="E7" s="107"/>
      <c r="F7" s="131"/>
      <c r="G7" s="561" t="str">
        <f>'1ª Med_Contr'!G7:H7</f>
        <v>Termo de Contrato:</v>
      </c>
      <c r="H7" s="561"/>
      <c r="I7" s="575" t="str">
        <f>'1ª Med_Contr'!I7:J7</f>
        <v>37/2012</v>
      </c>
      <c r="J7" s="576"/>
    </row>
    <row r="8" spans="1:10" ht="16.5">
      <c r="A8" s="175" t="str">
        <f>CONSOLIDA!A6</f>
        <v>ESTABELECIMENTO: EE MARIO CORREA DA COSTA - QUADRA POLIESPORTIVA COBERTA</v>
      </c>
      <c r="B8" s="131"/>
      <c r="C8" s="108"/>
      <c r="D8" s="108"/>
      <c r="E8" s="108"/>
      <c r="F8" s="108"/>
      <c r="G8" s="577" t="s">
        <v>67</v>
      </c>
      <c r="H8" s="577"/>
      <c r="I8" s="578" t="s">
        <v>289</v>
      </c>
      <c r="J8" s="579"/>
    </row>
    <row r="9" spans="1:10" ht="16.5">
      <c r="A9" s="175" t="str">
        <f>CONSOLIDA!A7</f>
        <v>MUNICÍPIO: PARANAITA-MT</v>
      </c>
      <c r="B9" s="131"/>
      <c r="C9" s="108"/>
      <c r="D9" s="108"/>
      <c r="E9" s="108"/>
      <c r="F9" s="108"/>
      <c r="G9" s="561" t="s">
        <v>48</v>
      </c>
      <c r="H9" s="561"/>
      <c r="I9" s="569">
        <f>'2ª Med_Contr'!I9:J9+30</f>
        <v>41525</v>
      </c>
      <c r="J9" s="563"/>
    </row>
    <row r="10" spans="1:10" ht="16.5">
      <c r="A10" s="175" t="str">
        <f>CONSOLIDA!A8</f>
        <v xml:space="preserve">ENDEREÇO: VIA 2, CENTRO </v>
      </c>
      <c r="B10" s="109"/>
      <c r="C10" s="164"/>
      <c r="D10" s="164"/>
      <c r="E10" s="108"/>
      <c r="F10" s="108"/>
      <c r="G10" s="561" t="s">
        <v>103</v>
      </c>
      <c r="H10" s="561"/>
      <c r="I10" s="569">
        <f>'1ª Med_Contr'!I10:J10</f>
        <v>41435</v>
      </c>
      <c r="J10" s="563"/>
    </row>
    <row r="11" spans="1:10" ht="16.5">
      <c r="A11" s="130"/>
      <c r="B11" s="109"/>
      <c r="C11" s="66"/>
      <c r="D11" s="66"/>
      <c r="E11" s="108"/>
      <c r="F11" s="108"/>
      <c r="G11" s="561" t="s">
        <v>104</v>
      </c>
      <c r="H11" s="561"/>
      <c r="I11" s="569" t="e">
        <f>I10+#REF!</f>
        <v>#REF!</v>
      </c>
      <c r="J11" s="563"/>
    </row>
    <row r="12" spans="1:10" ht="16.5">
      <c r="A12" s="130"/>
      <c r="B12" s="109"/>
      <c r="C12" s="66"/>
      <c r="D12" s="66"/>
      <c r="E12" s="108"/>
      <c r="F12" s="108"/>
      <c r="G12" s="561" t="s">
        <v>355</v>
      </c>
      <c r="H12" s="561"/>
      <c r="I12" s="569" t="e">
        <f>'1ª Med_Contr'!I12:J12</f>
        <v>#REF!</v>
      </c>
      <c r="J12" s="563"/>
    </row>
    <row r="13" spans="1:10" s="193" customFormat="1" ht="16.5">
      <c r="A13" s="130"/>
      <c r="B13" s="109"/>
      <c r="C13" s="66"/>
      <c r="D13" s="66"/>
      <c r="E13" s="109"/>
      <c r="F13" s="109"/>
      <c r="G13" s="566" t="s">
        <v>263</v>
      </c>
      <c r="H13" s="566"/>
      <c r="I13" s="567">
        <f>'1ª Med_Contr'!I13:J13</f>
        <v>4457665.79</v>
      </c>
      <c r="J13" s="568"/>
    </row>
    <row r="14" spans="1:10" ht="16.5">
      <c r="A14" s="130"/>
      <c r="B14" s="109"/>
      <c r="C14" s="66"/>
      <c r="D14" s="66"/>
      <c r="E14" s="108"/>
      <c r="F14" s="108"/>
      <c r="G14" s="561" t="s">
        <v>113</v>
      </c>
      <c r="H14" s="561"/>
      <c r="I14" s="570">
        <f>CONSOLIDA!C16</f>
        <v>379826.28000000009</v>
      </c>
      <c r="J14" s="571"/>
    </row>
    <row r="15" spans="1:10" ht="16.5">
      <c r="A15" s="130"/>
      <c r="B15" s="109"/>
      <c r="C15" s="66"/>
      <c r="D15" s="66"/>
      <c r="E15" s="108"/>
      <c r="F15" s="108"/>
      <c r="G15" s="561" t="s">
        <v>182</v>
      </c>
      <c r="H15" s="561"/>
      <c r="I15" s="562">
        <f>CONSOLIDA!E16</f>
        <v>0</v>
      </c>
      <c r="J15" s="563"/>
    </row>
    <row r="16" spans="1:10" ht="16.5">
      <c r="A16" s="130"/>
      <c r="B16" s="109"/>
      <c r="C16" s="66"/>
      <c r="D16" s="66"/>
      <c r="E16" s="108"/>
      <c r="F16" s="108"/>
      <c r="G16" s="561" t="s">
        <v>181</v>
      </c>
      <c r="H16" s="561"/>
      <c r="I16" s="562">
        <f>CONSOLIDA!G16</f>
        <v>0</v>
      </c>
      <c r="J16" s="563"/>
    </row>
    <row r="17" spans="1:113" ht="17.25" thickBot="1">
      <c r="A17" s="130"/>
      <c r="B17" s="109"/>
      <c r="C17" s="66"/>
      <c r="D17" s="66"/>
      <c r="E17" s="108"/>
      <c r="F17" s="66"/>
      <c r="G17" s="66"/>
      <c r="H17" s="143"/>
      <c r="I17" s="143"/>
      <c r="J17" s="128"/>
      <c r="K17" s="564" t="s">
        <v>186</v>
      </c>
      <c r="L17" s="565"/>
      <c r="M17" s="565"/>
      <c r="N17" s="565"/>
    </row>
    <row r="18" spans="1:113" ht="15" customHeight="1">
      <c r="A18" s="551" t="s">
        <v>5</v>
      </c>
      <c r="B18" s="553" t="s">
        <v>43</v>
      </c>
      <c r="C18" s="556" t="s">
        <v>183</v>
      </c>
      <c r="D18" s="548" t="s">
        <v>36</v>
      </c>
      <c r="E18" s="548" t="s">
        <v>115</v>
      </c>
      <c r="F18" s="548" t="s">
        <v>36</v>
      </c>
      <c r="G18" s="548" t="s">
        <v>257</v>
      </c>
      <c r="H18" s="548" t="s">
        <v>36</v>
      </c>
      <c r="I18" s="548" t="s">
        <v>258</v>
      </c>
      <c r="J18" s="548" t="s">
        <v>36</v>
      </c>
      <c r="K18" s="548" t="s">
        <v>184</v>
      </c>
      <c r="L18" s="548" t="s">
        <v>36</v>
      </c>
      <c r="M18" s="548" t="s">
        <v>185</v>
      </c>
      <c r="N18" s="548" t="s">
        <v>36</v>
      </c>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row>
    <row r="19" spans="1:113" ht="18" customHeight="1">
      <c r="A19" s="552"/>
      <c r="B19" s="554"/>
      <c r="C19" s="557"/>
      <c r="D19" s="549"/>
      <c r="E19" s="549"/>
      <c r="F19" s="549"/>
      <c r="G19" s="549"/>
      <c r="H19" s="549"/>
      <c r="I19" s="549"/>
      <c r="J19" s="549"/>
      <c r="K19" s="549"/>
      <c r="L19" s="549"/>
      <c r="M19" s="549"/>
      <c r="N19" s="549"/>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row>
    <row r="20" spans="1:113" ht="21" customHeight="1" thickBot="1">
      <c r="A20" s="552"/>
      <c r="B20" s="555"/>
      <c r="C20" s="557"/>
      <c r="D20" s="549"/>
      <c r="E20" s="550"/>
      <c r="F20" s="549"/>
      <c r="G20" s="550"/>
      <c r="H20" s="549"/>
      <c r="I20" s="550"/>
      <c r="J20" s="549"/>
      <c r="K20" s="550"/>
      <c r="L20" s="550"/>
      <c r="M20" s="550"/>
      <c r="N20" s="550"/>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row>
    <row r="21" spans="1:113" s="111" customFormat="1" ht="18">
      <c r="A21" s="115"/>
      <c r="B21" s="118"/>
      <c r="C21" s="91"/>
      <c r="D21" s="90"/>
      <c r="E21" s="92"/>
      <c r="F21" s="90"/>
      <c r="G21" s="92"/>
      <c r="H21" s="90"/>
      <c r="I21" s="92"/>
      <c r="J21" s="90"/>
      <c r="K21" s="205"/>
      <c r="L21" s="206"/>
      <c r="M21" s="268"/>
      <c r="N21" s="206"/>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row>
    <row r="22" spans="1:113" s="111" customFormat="1" ht="18">
      <c r="A22" s="116" t="e">
        <f>CONSOLIDA!#REF!</f>
        <v>#REF!</v>
      </c>
      <c r="B22" s="119" t="e">
        <f>CONSOLIDA!#REF!</f>
        <v>#REF!</v>
      </c>
      <c r="C22" s="94" t="e">
        <f>#REF!+#REF!+#REF!</f>
        <v>#REF!</v>
      </c>
      <c r="D22" s="93" t="e">
        <f>C22/$C$28</f>
        <v>#REF!</v>
      </c>
      <c r="E22" s="165" t="e">
        <f>#REF!</f>
        <v>#REF!</v>
      </c>
      <c r="F22" s="93" t="e">
        <f>E22/(SUM($I$15:$I$16))</f>
        <v>#REF!</v>
      </c>
      <c r="G22" s="95" t="e">
        <f>'2ª Med_Contr'!G22+#REF!+#REF!</f>
        <v>#REF!</v>
      </c>
      <c r="H22" s="93" t="e">
        <f>G22/C$28</f>
        <v>#REF!</v>
      </c>
      <c r="I22" s="95" t="e">
        <f>C22-G22</f>
        <v>#REF!</v>
      </c>
      <c r="J22" s="93" t="e">
        <f>I22/C$28</f>
        <v>#REF!</v>
      </c>
      <c r="K22" s="207" t="e">
        <f>IF(#REF!&lt;&gt;0,#REF!-'1ª Med_Contr'!E22-'2ª Med_Contr'!E22-'3ª Med_Contr'!E22-'4ª Med_Contr'!E22-'5ª Med_Contr'!E22-'6ª Med_Contr'!E22-'7ª Med_Contr'!E22-'8ª Med_Contr'!E22-'9ª Med_Contr'!E22-'10ª Med_Contr'!E22-'11ª Med_Contr'!E22-'12ª Med_Contr'!E22,0)</f>
        <v>#REF!</v>
      </c>
      <c r="L22" s="208" t="e">
        <f>K22/#REF!</f>
        <v>#REF!</v>
      </c>
      <c r="M22" s="269" t="e">
        <f>IF(#REF!&lt;&gt;0,SUM(#REF!)-'1ª Med_Adit'!E22-'2ª Med_Adit'!E22-'3ª Med_Adit'!E22-'4ª Med_Adit'!E22-'5ª Med_Adit'!E22-'6ª Med_Adit'!E22-'7ª Med_Adit'!E22-'8ª Med_Adit'!E22-'9ª Med_Adit'!E22-'10ª Med_Adit'!E22-'11ª Med_Adit'!E22-'12ª Med_Adit'!E22,0)</f>
        <v>#REF!</v>
      </c>
      <c r="N22" s="208" t="e">
        <f>M22/SUM(#REF!)</f>
        <v>#REF!</v>
      </c>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row>
    <row r="23" spans="1:113" s="111" customFormat="1" ht="18">
      <c r="A23" s="116" t="e">
        <f>CONSOLIDA!#REF!</f>
        <v>#REF!</v>
      </c>
      <c r="B23" s="119" t="e">
        <f>CONSOLIDA!#REF!</f>
        <v>#REF!</v>
      </c>
      <c r="C23" s="96" t="e">
        <f>#REF!+#REF!+#REF!</f>
        <v>#REF!</v>
      </c>
      <c r="D23" s="93" t="e">
        <f>C23/$C$28</f>
        <v>#REF!</v>
      </c>
      <c r="E23" s="165" t="e">
        <f>#REF!</f>
        <v>#REF!</v>
      </c>
      <c r="F23" s="93" t="e">
        <f>E23/(SUM($I$15:$I$16))</f>
        <v>#REF!</v>
      </c>
      <c r="G23" s="95" t="e">
        <f>'2ª Med_Contr'!G23+#REF!+#REF!</f>
        <v>#REF!</v>
      </c>
      <c r="H23" s="93" t="e">
        <f>G23/C$28</f>
        <v>#REF!</v>
      </c>
      <c r="I23" s="95" t="e">
        <f>C23-G23</f>
        <v>#REF!</v>
      </c>
      <c r="J23" s="93" t="e">
        <f>I23/C$28</f>
        <v>#REF!</v>
      </c>
      <c r="K23" s="207" t="e">
        <f>IF(#REF!&lt;&gt;0,#REF!-'1ª Med_Contr'!E23-'2ª Med_Contr'!E23-'3ª Med_Contr'!E23-'4ª Med_Contr'!E23-'5ª Med_Contr'!E23-'6ª Med_Contr'!E23-'7ª Med_Contr'!E23-'8ª Med_Contr'!E23-'9ª Med_Contr'!E23-'10ª Med_Contr'!E23-'11ª Med_Contr'!E23-'12ª Med_Contr'!E23,0)</f>
        <v>#REF!</v>
      </c>
      <c r="L23" s="208" t="e">
        <f>K23/#REF!</f>
        <v>#REF!</v>
      </c>
      <c r="M23" s="269" t="e">
        <f>IF(#REF!&lt;&gt;0,SUM(#REF!)-'1ª Med_Adit'!E23-'2ª Med_Adit'!E23-'3ª Med_Adit'!E23-'4ª Med_Adit'!E23-'5ª Med_Adit'!E23-'6ª Med_Adit'!E23-'7ª Med_Adit'!E23-'8ª Med_Adit'!E23-'9ª Med_Adit'!E23-'10ª Med_Adit'!E23-'11ª Med_Adit'!E23-'12ª Med_Adit'!E23,0)</f>
        <v>#REF!</v>
      </c>
      <c r="N23" s="208" t="e">
        <f>M23/SUM(#REF!)</f>
        <v>#REF!</v>
      </c>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row>
    <row r="24" spans="1:113" s="111" customFormat="1" ht="33">
      <c r="A24" s="116" t="str">
        <f>CONSOLIDA!A14</f>
        <v>2.0</v>
      </c>
      <c r="B24" s="119" t="str">
        <f>CONSOLIDA!B14</f>
        <v xml:space="preserve">INSTALAÇÕES ELÉTRICAS: QUADRA POLIESPORTIVA </v>
      </c>
      <c r="C24" s="96">
        <f>Elétrica!M201+Elétrica!O201+Elétrica!N201</f>
        <v>0</v>
      </c>
      <c r="D24" s="93" t="e">
        <f>C24/$C$28</f>
        <v>#REF!</v>
      </c>
      <c r="E24" s="165">
        <f>Elétrica!AG201</f>
        <v>0</v>
      </c>
      <c r="F24" s="93" t="e">
        <f>E24/(SUM($I$15:$I$16))</f>
        <v>#DIV/0!</v>
      </c>
      <c r="G24" s="95">
        <f>'2ª Med_Contr'!G24+Elétrica!AD201+Elétrica!AG201</f>
        <v>0</v>
      </c>
      <c r="H24" s="93" t="e">
        <f>G24/C$28</f>
        <v>#REF!</v>
      </c>
      <c r="I24" s="95">
        <f>C24-G24</f>
        <v>0</v>
      </c>
      <c r="J24" s="93" t="e">
        <f>I24/C$28</f>
        <v>#REF!</v>
      </c>
      <c r="K24" s="207">
        <f>IF(Elétrica!CR201&lt;&gt;0,Elétrica!M201-'1ª Med_Contr'!E24-'2ª Med_Contr'!E24-'3ª Med_Contr'!E24-'4ª Med_Contr'!E24-'5ª Med_Contr'!E24-'6ª Med_Contr'!E24-'7ª Med_Contr'!E24-'8ª Med_Contr'!E24-'9ª Med_Contr'!E24-'10ª Med_Contr'!E24-'11ª Med_Contr'!E24-'12ª Med_Contr'!E24,0)</f>
        <v>0</v>
      </c>
      <c r="L24" s="208" t="e">
        <f>K24/Elétrica!M201</f>
        <v>#DIV/0!</v>
      </c>
      <c r="M24" s="269">
        <f>IF(Elétrica!CU201&lt;&gt;0,SUM(Elétrica!N201:O201)-'1ª Med_Adit'!E24-'2ª Med_Adit'!E24-'3ª Med_Adit'!E24-'4ª Med_Adit'!E24-'5ª Med_Adit'!E24-'6ª Med_Adit'!E24-'7ª Med_Adit'!E24-'8ª Med_Adit'!E24-'9ª Med_Adit'!E24-'10ª Med_Adit'!E24-'11ª Med_Adit'!E24-'12ª Med_Adit'!E24,0)</f>
        <v>0</v>
      </c>
      <c r="N24" s="208" t="e">
        <f>M24/SUM(Elétrica!N201:O201)</f>
        <v>#DIV/0!</v>
      </c>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row>
    <row r="25" spans="1:113" s="111" customFormat="1" ht="18">
      <c r="A25" s="116" t="e">
        <f>CONSOLIDA!#REF!</f>
        <v>#REF!</v>
      </c>
      <c r="B25" s="119" t="e">
        <f>CONSOLIDA!#REF!</f>
        <v>#REF!</v>
      </c>
      <c r="C25" s="96" t="e">
        <f>#REF!+#REF!+#REF!</f>
        <v>#REF!</v>
      </c>
      <c r="D25" s="93" t="e">
        <f>C25/$C$28</f>
        <v>#REF!</v>
      </c>
      <c r="E25" s="165" t="e">
        <f>#REF!</f>
        <v>#REF!</v>
      </c>
      <c r="F25" s="93" t="e">
        <f>E25/(SUM($I$15:$I$16))</f>
        <v>#REF!</v>
      </c>
      <c r="G25" s="95" t="e">
        <f>'2ª Med_Contr'!G25+#REF!+#REF!</f>
        <v>#REF!</v>
      </c>
      <c r="H25" s="93" t="e">
        <f>G25/C$28</f>
        <v>#REF!</v>
      </c>
      <c r="I25" s="95" t="e">
        <f>C25-G25</f>
        <v>#REF!</v>
      </c>
      <c r="J25" s="93" t="e">
        <f>I25/C$28</f>
        <v>#REF!</v>
      </c>
      <c r="K25" s="207" t="e">
        <f>IF(#REF!&lt;&gt;0,#REF!-'1ª Med_Contr'!E25-'2ª Med_Contr'!E25-'3ª Med_Contr'!E25-'4ª Med_Contr'!E25-'5ª Med_Contr'!E25-'6ª Med_Contr'!E25-'7ª Med_Contr'!E25-'8ª Med_Contr'!E25-'9ª Med_Contr'!E25-'10ª Med_Contr'!E25-'11ª Med_Contr'!E25-'12ª Med_Contr'!E25,0)</f>
        <v>#REF!</v>
      </c>
      <c r="L25" s="208" t="e">
        <f>K25/#REF!</f>
        <v>#REF!</v>
      </c>
      <c r="M25" s="269" t="e">
        <f>IF(#REF!&lt;&gt;0,SUM(#REF!)-'1ª Med_Adit'!E25-'2ª Med_Adit'!E25-'3ª Med_Adit'!E25-'4ª Med_Adit'!E25-'5ª Med_Adit'!E25-'6ª Med_Adit'!E25-'7ª Med_Adit'!E25-'8ª Med_Adit'!E25-'9ª Med_Adit'!E25-'10ª Med_Adit'!E25-'11ª Med_Adit'!E25-'12ª Med_Adit'!E25,0)</f>
        <v>#REF!</v>
      </c>
      <c r="N25" s="208" t="e">
        <f>M25/SUM(#REF!)</f>
        <v>#REF!</v>
      </c>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row>
    <row r="26" spans="1:113" s="111" customFormat="1" ht="66">
      <c r="A26" s="116" t="str">
        <f>CONSOLIDA!A13</f>
        <v>1.0</v>
      </c>
      <c r="B26" s="119" t="str">
        <f>CONSOLIDA!B13</f>
        <v>CONSTRUÇÃO DE QUADRA POLI-ESPORTIVA COBERTA COM ARQUIBANCADA DE 2 DEGRAUS NAS DUAS LATERAIS  - DIMENSÃO DA QUADRA 24X32M</v>
      </c>
      <c r="C26" s="96">
        <f>Quadra!L47+Quadra!M47+Quadra!N47</f>
        <v>360676.5400000001</v>
      </c>
      <c r="D26" s="93" t="e">
        <f>C26/$C$28</f>
        <v>#REF!</v>
      </c>
      <c r="E26" s="165">
        <f>Quadra!AF47</f>
        <v>0</v>
      </c>
      <c r="F26" s="93" t="e">
        <f>E26/(SUM($I$15:$I$16))</f>
        <v>#DIV/0!</v>
      </c>
      <c r="G26" s="95">
        <f>'2ª Med_Contr'!G26+Quadra!AC47+Quadra!AF47</f>
        <v>2189.5</v>
      </c>
      <c r="H26" s="93" t="e">
        <f>G26/C$28</f>
        <v>#REF!</v>
      </c>
      <c r="I26" s="95">
        <f>C26-G26</f>
        <v>358487.0400000001</v>
      </c>
      <c r="J26" s="93" t="e">
        <f>I26/C$28</f>
        <v>#REF!</v>
      </c>
      <c r="K26" s="207">
        <f>IF(Quadra!CQ47&lt;&gt;0,Quadra!L47-'1ª Med_Contr'!E26-'2ª Med_Contr'!E26-'3ª Med_Contr'!E26-'4ª Med_Contr'!E26-'5ª Med_Contr'!E26-'6ª Med_Contr'!E26-'7ª Med_Contr'!E26-'8ª Med_Contr'!E26-'9ª Med_Contr'!E26-'10ª Med_Contr'!E26-'11ª Med_Contr'!E26-'12ª Med_Contr'!E26,0)</f>
        <v>358487.0400000001</v>
      </c>
      <c r="L26" s="208">
        <f>K26/Quadra!L47</f>
        <v>0.99392946377937419</v>
      </c>
      <c r="M26" s="269">
        <f>IF(Quadra!CT47&lt;&gt;0,SUM(Quadra!M47:N47)-'1ª Med_Adit'!E26-'2ª Med_Adit'!E26-'3ª Med_Adit'!E26-'4ª Med_Adit'!E26-'5ª Med_Adit'!E26-'6ª Med_Adit'!E26-'7ª Med_Adit'!E26-'8ª Med_Adit'!E26-'9ª Med_Adit'!E26-'10ª Med_Adit'!E26-'11ª Med_Adit'!E26-'12ª Med_Adit'!E26,0)</f>
        <v>0</v>
      </c>
      <c r="N26" s="208" t="e">
        <f>M26/SUM(Quadra!M47:N47)</f>
        <v>#DIV/0!</v>
      </c>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row>
    <row r="27" spans="1:113" ht="18.75" thickBot="1">
      <c r="A27" s="117"/>
      <c r="B27" s="120"/>
      <c r="C27" s="112"/>
      <c r="D27" s="112"/>
      <c r="E27" s="112"/>
      <c r="F27" s="112"/>
      <c r="G27" s="112"/>
      <c r="H27" s="112"/>
      <c r="I27" s="112"/>
      <c r="J27" s="112"/>
      <c r="K27" s="271"/>
      <c r="L27" s="272"/>
      <c r="M27" s="270"/>
      <c r="N27" s="209"/>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row>
    <row r="28" spans="1:113" ht="18.75" thickBot="1">
      <c r="A28" s="544" t="s">
        <v>71</v>
      </c>
      <c r="B28" s="545"/>
      <c r="C28" s="99" t="e">
        <f t="shared" ref="C28:J28" si="0">SUM(C22:C27)</f>
        <v>#REF!</v>
      </c>
      <c r="D28" s="98" t="e">
        <f t="shared" si="0"/>
        <v>#REF!</v>
      </c>
      <c r="E28" s="99" t="e">
        <f t="shared" si="0"/>
        <v>#REF!</v>
      </c>
      <c r="F28" s="98" t="e">
        <f t="shared" si="0"/>
        <v>#REF!</v>
      </c>
      <c r="G28" s="99" t="e">
        <f t="shared" si="0"/>
        <v>#REF!</v>
      </c>
      <c r="H28" s="98" t="e">
        <f t="shared" si="0"/>
        <v>#REF!</v>
      </c>
      <c r="I28" s="99" t="e">
        <f t="shared" si="0"/>
        <v>#REF!</v>
      </c>
      <c r="J28" s="98" t="e">
        <f t="shared" si="0"/>
        <v>#REF!</v>
      </c>
      <c r="K28" s="99" t="e">
        <f>SUM(K22:K27)</f>
        <v>#REF!</v>
      </c>
      <c r="L28" s="98" t="e">
        <f>K28/CONSOLIDA!C16</f>
        <v>#REF!</v>
      </c>
      <c r="M28" s="99" t="e">
        <f>SUM(M22:M27)</f>
        <v>#REF!</v>
      </c>
      <c r="N28" s="98" t="e">
        <f>M28/(CONSOLIDA!E16+CONSOLIDA!G16)</f>
        <v>#REF!</v>
      </c>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row>
    <row r="29" spans="1:113" ht="15.75">
      <c r="A29" s="132"/>
      <c r="B29" s="100"/>
      <c r="C29" s="101"/>
      <c r="D29" s="101"/>
      <c r="E29" s="101"/>
      <c r="F29" s="102"/>
      <c r="G29" s="108"/>
      <c r="H29" s="108"/>
      <c r="I29" s="108"/>
      <c r="J29" s="12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row>
    <row r="30" spans="1:113" ht="15.75">
      <c r="A30" s="133"/>
      <c r="B30" s="142"/>
      <c r="C30" s="168"/>
      <c r="D30" s="193"/>
      <c r="E30" s="101"/>
      <c r="F30" s="102"/>
      <c r="G30" s="109"/>
      <c r="H30" s="109"/>
      <c r="I30" s="109"/>
      <c r="J30" s="194"/>
    </row>
    <row r="31" spans="1:113" ht="16.5" thickBot="1">
      <c r="A31" s="133"/>
      <c r="B31" s="142" t="s">
        <v>174</v>
      </c>
      <c r="C31" s="168" t="e">
        <f>E28</f>
        <v>#REF!</v>
      </c>
      <c r="D31" s="193"/>
      <c r="E31" s="101"/>
      <c r="F31" s="102"/>
      <c r="G31" s="109"/>
      <c r="H31" s="109"/>
      <c r="I31" s="109"/>
      <c r="J31" s="194"/>
    </row>
    <row r="32" spans="1:113" ht="18.75" thickBot="1">
      <c r="A32" s="133"/>
      <c r="B32" s="166" t="s">
        <v>175</v>
      </c>
      <c r="C32" s="170" t="e">
        <f>C31</f>
        <v>#REF!</v>
      </c>
      <c r="D32" s="167" t="e">
        <f>C32/C28</f>
        <v>#REF!</v>
      </c>
      <c r="E32" s="101"/>
      <c r="F32" s="102"/>
      <c r="G32" s="109"/>
      <c r="H32" s="109"/>
      <c r="I32" s="109"/>
      <c r="J32" s="194"/>
    </row>
    <row r="33" spans="1:10" ht="15.75">
      <c r="A33" s="133"/>
      <c r="B33" s="142"/>
      <c r="C33" s="141"/>
      <c r="D33" s="101"/>
      <c r="E33" s="101"/>
      <c r="F33" s="102"/>
      <c r="G33" s="109"/>
      <c r="H33" s="109"/>
      <c r="I33" s="109"/>
      <c r="J33" s="194"/>
    </row>
    <row r="34" spans="1:10" ht="18">
      <c r="A34" s="132"/>
      <c r="B34" s="171" t="s">
        <v>176</v>
      </c>
      <c r="C34" s="546" t="e">
        <f ca="1">UPPER([3]!VExtenso(C31))</f>
        <v>#NAME?</v>
      </c>
      <c r="D34" s="546"/>
      <c r="E34" s="546"/>
      <c r="F34" s="546"/>
      <c r="G34" s="546"/>
      <c r="H34" s="546"/>
      <c r="I34" s="546"/>
      <c r="J34" s="547"/>
    </row>
    <row r="35" spans="1:10" ht="18">
      <c r="A35" s="132"/>
      <c r="B35" s="172"/>
      <c r="C35" s="546"/>
      <c r="D35" s="546"/>
      <c r="E35" s="546"/>
      <c r="F35" s="546"/>
      <c r="G35" s="546"/>
      <c r="H35" s="546"/>
      <c r="I35" s="546"/>
      <c r="J35" s="547"/>
    </row>
    <row r="36" spans="1:10" ht="15.75">
      <c r="A36" s="132"/>
      <c r="B36" s="100"/>
      <c r="C36" s="101"/>
      <c r="D36" s="101"/>
      <c r="E36" s="101"/>
      <c r="F36" s="102"/>
      <c r="G36" s="108"/>
      <c r="H36" s="108"/>
      <c r="I36" s="108"/>
      <c r="J36" s="128"/>
    </row>
    <row r="37" spans="1:10" ht="15.75">
      <c r="A37" s="132"/>
      <c r="B37" s="100"/>
      <c r="C37" s="101"/>
      <c r="D37" s="101"/>
      <c r="E37" s="101"/>
      <c r="F37" s="102"/>
      <c r="G37" s="108"/>
      <c r="H37" s="108"/>
      <c r="I37" s="108"/>
      <c r="J37" s="128"/>
    </row>
    <row r="38" spans="1:10" ht="15.75">
      <c r="A38" s="134"/>
      <c r="B38" s="100"/>
      <c r="C38" s="108"/>
      <c r="D38" s="101"/>
      <c r="E38" s="108"/>
      <c r="F38" s="108"/>
      <c r="G38" s="108"/>
      <c r="H38" s="108"/>
      <c r="I38" s="108"/>
      <c r="J38" s="128"/>
    </row>
    <row r="39" spans="1:10" ht="15.75" customHeight="1">
      <c r="A39" s="134"/>
      <c r="B39" s="266" t="s">
        <v>65</v>
      </c>
      <c r="C39" s="108"/>
      <c r="D39" s="558" t="s">
        <v>123</v>
      </c>
      <c r="E39" s="558"/>
      <c r="F39" s="558"/>
      <c r="H39" s="559" t="s">
        <v>122</v>
      </c>
      <c r="I39" s="559"/>
      <c r="J39" s="560"/>
    </row>
    <row r="40" spans="1:10" ht="16.5" thickBot="1">
      <c r="A40" s="135"/>
      <c r="B40" s="136"/>
      <c r="C40" s="137"/>
      <c r="D40" s="137"/>
      <c r="E40" s="138"/>
      <c r="F40" s="138"/>
      <c r="G40" s="138"/>
      <c r="H40" s="138"/>
      <c r="I40" s="138"/>
      <c r="J40" s="139"/>
    </row>
  </sheetData>
  <mergeCells count="40">
    <mergeCell ref="A6:J6"/>
    <mergeCell ref="G7:H7"/>
    <mergeCell ref="I7:J7"/>
    <mergeCell ref="G8:H8"/>
    <mergeCell ref="I8:J8"/>
    <mergeCell ref="G9:H9"/>
    <mergeCell ref="I9:J9"/>
    <mergeCell ref="G10:H10"/>
    <mergeCell ref="I10:J10"/>
    <mergeCell ref="G11:H11"/>
    <mergeCell ref="I11:J11"/>
    <mergeCell ref="G13:H13"/>
    <mergeCell ref="I13:J13"/>
    <mergeCell ref="G12:H12"/>
    <mergeCell ref="I12:J12"/>
    <mergeCell ref="G14:H14"/>
    <mergeCell ref="I14:J14"/>
    <mergeCell ref="G15:H15"/>
    <mergeCell ref="I15:J15"/>
    <mergeCell ref="G16:H16"/>
    <mergeCell ref="I16:J16"/>
    <mergeCell ref="M18:M20"/>
    <mergeCell ref="K17:N17"/>
    <mergeCell ref="D39:F39"/>
    <mergeCell ref="H39:J39"/>
    <mergeCell ref="N18:N20"/>
    <mergeCell ref="K18:K20"/>
    <mergeCell ref="L18:L20"/>
    <mergeCell ref="D18:D20"/>
    <mergeCell ref="E18:E20"/>
    <mergeCell ref="A28:B28"/>
    <mergeCell ref="C34:J35"/>
    <mergeCell ref="H18:H20"/>
    <mergeCell ref="I18:I20"/>
    <mergeCell ref="J18:J20"/>
    <mergeCell ref="F18:F20"/>
    <mergeCell ref="G18:G20"/>
    <mergeCell ref="A18:A20"/>
    <mergeCell ref="B18:B20"/>
    <mergeCell ref="C18:C20"/>
  </mergeCells>
  <printOptions horizontalCentered="1" verticalCentered="1"/>
  <pageMargins left="0.39370078740157483" right="0.39370078740157483" top="0.39370078740157483" bottom="0.39370078740157483" header="0.39370078740157483" footer="0.39370078740157483"/>
  <pageSetup paperSize="9" scale="55" orientation="landscape" horizontalDpi="150" verticalDpi="150" r:id="rId1"/>
  <headerFooter alignWithMargins="0">
    <oddHeader>Página &amp;P de &amp;N</oddHeader>
    <oddFooter>&amp;C&amp;F</oddFooter>
  </headerFooter>
  <rowBreaks count="1" manualBreakCount="1">
    <brk id="40" max="14" man="1"/>
  </rowBreaks>
  <colBreaks count="1" manualBreakCount="1">
    <brk id="10" max="40" man="1"/>
  </colBreaks>
  <drawing r:id="rId2"/>
</worksheet>
</file>

<file path=xl/worksheets/sheet2.xml><?xml version="1.0" encoding="utf-8"?>
<worksheet xmlns="http://schemas.openxmlformats.org/spreadsheetml/2006/main" xmlns:r="http://schemas.openxmlformats.org/officeDocument/2006/relationships">
  <sheetPr codeName="Plan2">
    <tabColor indexed="50"/>
  </sheetPr>
  <dimension ref="A1:DI40"/>
  <sheetViews>
    <sheetView view="pageBreakPreview" zoomScale="60" zoomScaleNormal="75" workbookViewId="0">
      <selection activeCell="M6" sqref="M6"/>
    </sheetView>
  </sheetViews>
  <sheetFormatPr defaultRowHeight="15"/>
  <cols>
    <col min="1" max="1" width="10.42578125" style="105" customWidth="1"/>
    <col min="2" max="2" width="62.42578125" style="105" customWidth="1"/>
    <col min="3" max="3" width="19.85546875" style="105" customWidth="1"/>
    <col min="4" max="4" width="11.42578125" style="105" customWidth="1"/>
    <col min="5" max="5" width="21.85546875" style="105" customWidth="1"/>
    <col min="6" max="6" width="11.42578125" style="105" customWidth="1"/>
    <col min="7" max="7" width="21.28515625" style="105" customWidth="1"/>
    <col min="8" max="8" width="11.42578125" style="105" customWidth="1"/>
    <col min="9" max="9" width="21.28515625" style="105" customWidth="1"/>
    <col min="10" max="10" width="11.42578125" style="105" customWidth="1"/>
    <col min="11" max="11" width="19" style="105" customWidth="1"/>
    <col min="12" max="12" width="11.42578125" style="105" customWidth="1"/>
    <col min="13" max="13" width="19" style="105" customWidth="1"/>
    <col min="14" max="14" width="11.42578125" style="105" customWidth="1"/>
    <col min="15" max="16384" width="9.140625" style="105"/>
  </cols>
  <sheetData>
    <row r="1" spans="1:10" ht="15.75">
      <c r="A1" s="121"/>
      <c r="B1" s="122" t="s">
        <v>64</v>
      </c>
      <c r="C1" s="123"/>
      <c r="D1" s="123"/>
      <c r="E1" s="123"/>
      <c r="F1" s="123"/>
      <c r="G1" s="124"/>
      <c r="H1" s="124"/>
      <c r="I1" s="124"/>
      <c r="J1" s="125"/>
    </row>
    <row r="2" spans="1:10" ht="15.75">
      <c r="A2" s="126"/>
      <c r="B2" s="127" t="s">
        <v>52</v>
      </c>
      <c r="C2" s="109"/>
      <c r="D2" s="109"/>
      <c r="E2" s="109"/>
      <c r="F2" s="109"/>
      <c r="G2" s="108"/>
      <c r="H2" s="108"/>
      <c r="I2" s="108"/>
      <c r="J2" s="128"/>
    </row>
    <row r="3" spans="1:10" ht="15.75">
      <c r="A3" s="126"/>
      <c r="B3" s="127" t="s">
        <v>169</v>
      </c>
      <c r="C3" s="109"/>
      <c r="D3" s="109"/>
      <c r="E3" s="109"/>
      <c r="F3" s="109"/>
      <c r="G3" s="108"/>
      <c r="H3" s="108"/>
      <c r="I3" s="108"/>
      <c r="J3" s="128"/>
    </row>
    <row r="4" spans="1:10" ht="15.75">
      <c r="A4" s="126"/>
      <c r="B4" s="127" t="s">
        <v>310</v>
      </c>
      <c r="C4" s="109"/>
      <c r="D4" s="109"/>
      <c r="E4" s="109"/>
      <c r="F4" s="109"/>
      <c r="G4" s="108"/>
      <c r="H4" s="108"/>
      <c r="I4" s="108"/>
      <c r="J4" s="128"/>
    </row>
    <row r="5" spans="1:10" ht="15.75">
      <c r="A5" s="126"/>
      <c r="B5" s="127" t="s">
        <v>2</v>
      </c>
      <c r="C5" s="109"/>
      <c r="D5" s="109"/>
      <c r="E5" s="109"/>
      <c r="F5" s="109"/>
      <c r="G5" s="108"/>
      <c r="H5" s="108"/>
      <c r="I5" s="108"/>
      <c r="J5" s="128"/>
    </row>
    <row r="6" spans="1:10" ht="26.25">
      <c r="A6" s="572" t="s">
        <v>261</v>
      </c>
      <c r="B6" s="573"/>
      <c r="C6" s="573"/>
      <c r="D6" s="573"/>
      <c r="E6" s="573"/>
      <c r="F6" s="573"/>
      <c r="G6" s="573"/>
      <c r="H6" s="573"/>
      <c r="I6" s="573"/>
      <c r="J6" s="574"/>
    </row>
    <row r="7" spans="1:10" s="106" customFormat="1" ht="16.5">
      <c r="A7" s="129"/>
      <c r="B7" s="107"/>
      <c r="C7" s="107"/>
      <c r="D7" s="107"/>
      <c r="E7" s="107"/>
      <c r="F7" s="107"/>
      <c r="G7" s="561" t="str">
        <f>'1ª Med_Contr'!G7:H7</f>
        <v>Termo de Contrato:</v>
      </c>
      <c r="H7" s="561"/>
      <c r="I7" s="575" t="str">
        <f>'1ª Med_Contr'!I7:J7</f>
        <v>37/2012</v>
      </c>
      <c r="J7" s="576"/>
    </row>
    <row r="8" spans="1:10" ht="16.5">
      <c r="A8" s="175" t="str">
        <f>CONSOLIDA!A6</f>
        <v>ESTABELECIMENTO: EE MARIO CORREA DA COSTA - QUADRA POLIESPORTIVA COBERTA</v>
      </c>
      <c r="B8" s="131"/>
      <c r="C8" s="108"/>
      <c r="D8" s="108"/>
      <c r="E8" s="108"/>
      <c r="F8" s="108"/>
      <c r="G8" s="577" t="s">
        <v>67</v>
      </c>
      <c r="H8" s="577"/>
      <c r="I8" s="578" t="s">
        <v>309</v>
      </c>
      <c r="J8" s="579"/>
    </row>
    <row r="9" spans="1:10" ht="16.5">
      <c r="A9" s="175" t="str">
        <f>CONSOLIDA!A7</f>
        <v>MUNICÍPIO: PARANAITA-MT</v>
      </c>
      <c r="B9" s="131"/>
      <c r="C9" s="108"/>
      <c r="D9" s="108"/>
      <c r="E9" s="108"/>
      <c r="F9" s="108"/>
      <c r="G9" s="561" t="s">
        <v>48</v>
      </c>
      <c r="H9" s="561"/>
      <c r="I9" s="569">
        <f>'11ª Med_Contr'!I9:J9+30</f>
        <v>41795</v>
      </c>
      <c r="J9" s="563"/>
    </row>
    <row r="10" spans="1:10" ht="16.5">
      <c r="A10" s="175" t="str">
        <f>CONSOLIDA!A8</f>
        <v xml:space="preserve">ENDEREÇO: VIA 2, CENTRO </v>
      </c>
      <c r="B10" s="109"/>
      <c r="C10" s="164"/>
      <c r="D10" s="164"/>
      <c r="E10" s="66"/>
      <c r="F10" s="66"/>
      <c r="G10" s="561" t="s">
        <v>103</v>
      </c>
      <c r="H10" s="561"/>
      <c r="I10" s="569">
        <f>'1ª Med_Contr'!I10:J10</f>
        <v>41435</v>
      </c>
      <c r="J10" s="563"/>
    </row>
    <row r="11" spans="1:10" ht="16.5">
      <c r="A11" s="130"/>
      <c r="B11" s="109"/>
      <c r="C11" s="66"/>
      <c r="D11" s="66"/>
      <c r="E11" s="66"/>
      <c r="F11" s="66"/>
      <c r="G11" s="561" t="s">
        <v>104</v>
      </c>
      <c r="H11" s="561"/>
      <c r="I11" s="569" t="e">
        <f>I10+#REF!</f>
        <v>#REF!</v>
      </c>
      <c r="J11" s="563"/>
    </row>
    <row r="12" spans="1:10" ht="16.5">
      <c r="A12" s="130"/>
      <c r="B12" s="109"/>
      <c r="C12" s="66"/>
      <c r="D12" s="66"/>
      <c r="E12" s="66"/>
      <c r="F12" s="66"/>
      <c r="G12" s="561" t="s">
        <v>355</v>
      </c>
      <c r="H12" s="561"/>
      <c r="I12" s="569" t="e">
        <f>'1ª Med_Contr'!I12:J12</f>
        <v>#REF!</v>
      </c>
      <c r="J12" s="563"/>
    </row>
    <row r="13" spans="1:10" s="193" customFormat="1" ht="16.5">
      <c r="A13" s="130"/>
      <c r="B13" s="109"/>
      <c r="C13" s="66"/>
      <c r="D13" s="66"/>
      <c r="E13" s="66"/>
      <c r="F13" s="66"/>
      <c r="G13" s="566" t="s">
        <v>172</v>
      </c>
      <c r="H13" s="566"/>
      <c r="I13" s="567">
        <f>'1ª Med_Contr'!I13:J13</f>
        <v>4457665.79</v>
      </c>
      <c r="J13" s="568"/>
    </row>
    <row r="14" spans="1:10" ht="16.5">
      <c r="A14" s="130"/>
      <c r="B14" s="109"/>
      <c r="C14" s="66"/>
      <c r="D14" s="66"/>
      <c r="E14" s="66"/>
      <c r="F14" s="66"/>
      <c r="G14" s="561" t="s">
        <v>113</v>
      </c>
      <c r="H14" s="561"/>
      <c r="I14" s="570">
        <f>CONSOLIDA!C16</f>
        <v>379826.28000000009</v>
      </c>
      <c r="J14" s="571"/>
    </row>
    <row r="15" spans="1:10" ht="16.5">
      <c r="A15" s="130"/>
      <c r="B15" s="109"/>
      <c r="C15" s="66"/>
      <c r="D15" s="66"/>
      <c r="E15" s="66"/>
      <c r="F15" s="66"/>
      <c r="G15" s="561" t="s">
        <v>182</v>
      </c>
      <c r="H15" s="561"/>
      <c r="I15" s="562">
        <f>CONSOLIDA!E16</f>
        <v>0</v>
      </c>
      <c r="J15" s="563"/>
    </row>
    <row r="16" spans="1:10" ht="16.5">
      <c r="A16" s="130"/>
      <c r="B16" s="109"/>
      <c r="C16" s="66"/>
      <c r="D16" s="66"/>
      <c r="E16" s="66"/>
      <c r="F16" s="66"/>
      <c r="G16" s="561" t="s">
        <v>181</v>
      </c>
      <c r="H16" s="561"/>
      <c r="I16" s="562">
        <f>CONSOLIDA!G16</f>
        <v>0</v>
      </c>
      <c r="J16" s="563"/>
    </row>
    <row r="17" spans="1:113" ht="17.25" thickBot="1">
      <c r="A17" s="130"/>
      <c r="B17" s="109"/>
      <c r="C17" s="66"/>
      <c r="D17" s="66"/>
      <c r="E17" s="66"/>
      <c r="F17" s="66"/>
      <c r="G17" s="66"/>
      <c r="H17" s="143"/>
      <c r="I17" s="143"/>
      <c r="J17" s="128"/>
      <c r="K17" s="564" t="s">
        <v>186</v>
      </c>
      <c r="L17" s="565"/>
      <c r="M17" s="565"/>
      <c r="N17" s="565"/>
    </row>
    <row r="18" spans="1:113" ht="15" customHeight="1">
      <c r="A18" s="551" t="s">
        <v>5</v>
      </c>
      <c r="B18" s="553" t="s">
        <v>43</v>
      </c>
      <c r="C18" s="556" t="s">
        <v>183</v>
      </c>
      <c r="D18" s="548" t="s">
        <v>36</v>
      </c>
      <c r="E18" s="548" t="s">
        <v>114</v>
      </c>
      <c r="F18" s="548" t="s">
        <v>36</v>
      </c>
      <c r="G18" s="548" t="s">
        <v>257</v>
      </c>
      <c r="H18" s="548" t="s">
        <v>36</v>
      </c>
      <c r="I18" s="548" t="s">
        <v>258</v>
      </c>
      <c r="J18" s="548" t="s">
        <v>36</v>
      </c>
      <c r="K18" s="548" t="s">
        <v>184</v>
      </c>
      <c r="L18" s="548" t="s">
        <v>36</v>
      </c>
      <c r="M18" s="548" t="s">
        <v>185</v>
      </c>
      <c r="N18" s="548" t="s">
        <v>36</v>
      </c>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row>
    <row r="19" spans="1:113" ht="18" customHeight="1">
      <c r="A19" s="552"/>
      <c r="B19" s="554"/>
      <c r="C19" s="557"/>
      <c r="D19" s="549"/>
      <c r="E19" s="549"/>
      <c r="F19" s="549"/>
      <c r="G19" s="549"/>
      <c r="H19" s="549"/>
      <c r="I19" s="549"/>
      <c r="J19" s="549"/>
      <c r="K19" s="549"/>
      <c r="L19" s="549"/>
      <c r="M19" s="549"/>
      <c r="N19" s="549"/>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row>
    <row r="20" spans="1:113" ht="21" customHeight="1" thickBot="1">
      <c r="A20" s="552"/>
      <c r="B20" s="555"/>
      <c r="C20" s="557"/>
      <c r="D20" s="549"/>
      <c r="E20" s="550"/>
      <c r="F20" s="549"/>
      <c r="G20" s="550"/>
      <c r="H20" s="549"/>
      <c r="I20" s="550"/>
      <c r="J20" s="549"/>
      <c r="K20" s="550"/>
      <c r="L20" s="550"/>
      <c r="M20" s="550"/>
      <c r="N20" s="550"/>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row>
    <row r="21" spans="1:113" s="111" customFormat="1" ht="18">
      <c r="A21" s="115"/>
      <c r="B21" s="118"/>
      <c r="C21" s="91"/>
      <c r="D21" s="90"/>
      <c r="E21" s="92"/>
      <c r="F21" s="90"/>
      <c r="G21" s="92"/>
      <c r="H21" s="90"/>
      <c r="I21" s="92"/>
      <c r="J21" s="90"/>
      <c r="K21" s="205"/>
      <c r="L21" s="206"/>
      <c r="M21" s="268"/>
      <c r="N21" s="206"/>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row>
    <row r="22" spans="1:113" s="111" customFormat="1" ht="18">
      <c r="A22" s="116" t="e">
        <f>CONSOLIDA!#REF!</f>
        <v>#REF!</v>
      </c>
      <c r="B22" s="119" t="e">
        <f>CONSOLIDA!#REF!</f>
        <v>#REF!</v>
      </c>
      <c r="C22" s="94" t="e">
        <f>#REF!+#REF!+#REF!</f>
        <v>#REF!</v>
      </c>
      <c r="D22" s="93" t="e">
        <f>C22/$C$28</f>
        <v>#REF!</v>
      </c>
      <c r="E22" s="95" t="e">
        <f>#REF!</f>
        <v>#REF!</v>
      </c>
      <c r="F22" s="93" t="e">
        <f>E22/$I$14</f>
        <v>#REF!</v>
      </c>
      <c r="G22" s="95" t="e">
        <f>'11ª Med_Contr'!G22+#REF!+#REF!</f>
        <v>#REF!</v>
      </c>
      <c r="H22" s="93" t="e">
        <f>G22/C$28</f>
        <v>#REF!</v>
      </c>
      <c r="I22" s="95" t="e">
        <f>C22-G22</f>
        <v>#REF!</v>
      </c>
      <c r="J22" s="93" t="e">
        <f>I22/C$28</f>
        <v>#REF!</v>
      </c>
      <c r="K22" s="207" t="e">
        <f>IF(#REF!&lt;&gt;0,#REF!-'1ª Med_Contr'!E22-'2ª Med_Contr'!E22-'3ª Med_Contr'!E22-'4ª Med_Contr'!E22-'5ª Med_Contr'!E22-'6ª Med_Contr'!E22-'7ª Med_Contr'!E22-'8ª Med_Contr'!E22-'9ª Med_Contr'!E22-'10ª Med_Contr'!E22-'11ª Med_Contr'!E22-'12ª Med_Contr'!E22,0)</f>
        <v>#REF!</v>
      </c>
      <c r="L22" s="208" t="e">
        <f>K22/#REF!</f>
        <v>#REF!</v>
      </c>
      <c r="M22" s="269" t="e">
        <f>IF(#REF!&lt;&gt;0,SUM(#REF!)-'1ª Med_Adit'!E22-'2ª Med_Adit'!E22-'3ª Med_Adit'!E22-'4ª Med_Adit'!E22-'5ª Med_Adit'!E22-'6ª Med_Adit'!E22-'7ª Med_Adit'!E22-'8ª Med_Adit'!E22-'9ª Med_Adit'!E22-'10ª Med_Adit'!E22-'11ª Med_Adit'!E22-'12ª Med_Adit'!E22,0)</f>
        <v>#REF!</v>
      </c>
      <c r="N22" s="208" t="e">
        <f>M22/SUM(#REF!)</f>
        <v>#REF!</v>
      </c>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row>
    <row r="23" spans="1:113" s="111" customFormat="1" ht="18">
      <c r="A23" s="116" t="e">
        <f>CONSOLIDA!#REF!</f>
        <v>#REF!</v>
      </c>
      <c r="B23" s="119" t="e">
        <f>CONSOLIDA!#REF!</f>
        <v>#REF!</v>
      </c>
      <c r="C23" s="96" t="e">
        <f>#REF!+#REF!+#REF!</f>
        <v>#REF!</v>
      </c>
      <c r="D23" s="93" t="e">
        <f>C23/$C$28</f>
        <v>#REF!</v>
      </c>
      <c r="E23" s="95" t="e">
        <f>#REF!</f>
        <v>#REF!</v>
      </c>
      <c r="F23" s="93" t="e">
        <f>E23/$I$14</f>
        <v>#REF!</v>
      </c>
      <c r="G23" s="95" t="e">
        <f>'11ª Med_Contr'!G23+#REF!+#REF!</f>
        <v>#REF!</v>
      </c>
      <c r="H23" s="93" t="e">
        <f>G23/C$28</f>
        <v>#REF!</v>
      </c>
      <c r="I23" s="95" t="e">
        <f>C23-G23</f>
        <v>#REF!</v>
      </c>
      <c r="J23" s="93" t="e">
        <f>I23/C$28</f>
        <v>#REF!</v>
      </c>
      <c r="K23" s="207" t="e">
        <f>IF(#REF!&lt;&gt;0,#REF!-'1ª Med_Contr'!E23-'2ª Med_Contr'!E23-'3ª Med_Contr'!E23-'4ª Med_Contr'!E23-'5ª Med_Contr'!E23-'6ª Med_Contr'!E23-'7ª Med_Contr'!E23-'8ª Med_Contr'!E23-'9ª Med_Contr'!E23-'10ª Med_Contr'!E23-'11ª Med_Contr'!E23-'12ª Med_Contr'!E23,0)</f>
        <v>#REF!</v>
      </c>
      <c r="L23" s="208" t="e">
        <f>K23/#REF!</f>
        <v>#REF!</v>
      </c>
      <c r="M23" s="269" t="e">
        <f>IF(#REF!&lt;&gt;0,SUM(#REF!)-'1ª Med_Adit'!E23-'2ª Med_Adit'!E23-'3ª Med_Adit'!E23-'4ª Med_Adit'!E23-'5ª Med_Adit'!E23-'6ª Med_Adit'!E23-'7ª Med_Adit'!E23-'8ª Med_Adit'!E23-'9ª Med_Adit'!E23-'10ª Med_Adit'!E23-'11ª Med_Adit'!E23-'12ª Med_Adit'!E23,0)</f>
        <v>#REF!</v>
      </c>
      <c r="N23" s="208" t="e">
        <f>M23/SUM(#REF!)</f>
        <v>#REF!</v>
      </c>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row>
    <row r="24" spans="1:113" s="111" customFormat="1" ht="33">
      <c r="A24" s="116" t="str">
        <f>CONSOLIDA!A14</f>
        <v>2.0</v>
      </c>
      <c r="B24" s="119" t="str">
        <f>CONSOLIDA!B14</f>
        <v xml:space="preserve">INSTALAÇÕES ELÉTRICAS: QUADRA POLIESPORTIVA </v>
      </c>
      <c r="C24" s="96">
        <f>Elétrica!M201+Elétrica!O201+Elétrica!N201</f>
        <v>0</v>
      </c>
      <c r="D24" s="93" t="e">
        <f>C24/$C$28</f>
        <v>#REF!</v>
      </c>
      <c r="E24" s="95">
        <f>Elétrica!CF201</f>
        <v>0</v>
      </c>
      <c r="F24" s="93">
        <f>E24/$I$14</f>
        <v>0</v>
      </c>
      <c r="G24" s="95">
        <f>'11ª Med_Contr'!G24+Elétrica!CF201+Elétrica!CI201</f>
        <v>0</v>
      </c>
      <c r="H24" s="93" t="e">
        <f>G24/C$28</f>
        <v>#REF!</v>
      </c>
      <c r="I24" s="95">
        <f>C24-G24</f>
        <v>0</v>
      </c>
      <c r="J24" s="93" t="e">
        <f>I24/C$28</f>
        <v>#REF!</v>
      </c>
      <c r="K24" s="207">
        <f>IF(Elétrica!CR201&lt;&gt;0,Elétrica!M201-'1ª Med_Contr'!E24-'2ª Med_Contr'!E24-'3ª Med_Contr'!E24-'4ª Med_Contr'!E24-'5ª Med_Contr'!E24-'6ª Med_Contr'!E24-'7ª Med_Contr'!E24-'8ª Med_Contr'!E24-'9ª Med_Contr'!E24-'10ª Med_Contr'!E24-'11ª Med_Contr'!E24-'12ª Med_Contr'!E24,0)</f>
        <v>0</v>
      </c>
      <c r="L24" s="208" t="e">
        <f>K24/Elétrica!M201</f>
        <v>#DIV/0!</v>
      </c>
      <c r="M24" s="269">
        <f>IF(Elétrica!CU201&lt;&gt;0,SUM(Elétrica!N201:O201)-'1ª Med_Adit'!E24-'2ª Med_Adit'!E24-'3ª Med_Adit'!E24-'4ª Med_Adit'!E24-'5ª Med_Adit'!E24-'6ª Med_Adit'!E24-'7ª Med_Adit'!E24-'8ª Med_Adit'!E24-'9ª Med_Adit'!E24-'10ª Med_Adit'!E24-'11ª Med_Adit'!E24-'12ª Med_Adit'!E24,0)</f>
        <v>0</v>
      </c>
      <c r="N24" s="208" t="e">
        <f>M24/SUM(Elétrica!N201:O201)</f>
        <v>#DIV/0!</v>
      </c>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row>
    <row r="25" spans="1:113" s="111" customFormat="1" ht="18">
      <c r="A25" s="116" t="e">
        <f>CONSOLIDA!#REF!</f>
        <v>#REF!</v>
      </c>
      <c r="B25" s="119" t="e">
        <f>CONSOLIDA!#REF!</f>
        <v>#REF!</v>
      </c>
      <c r="C25" s="96" t="e">
        <f>#REF!+#REF!+#REF!</f>
        <v>#REF!</v>
      </c>
      <c r="D25" s="93" t="e">
        <f>C25/$C$28</f>
        <v>#REF!</v>
      </c>
      <c r="E25" s="97" t="e">
        <f>#REF!</f>
        <v>#REF!</v>
      </c>
      <c r="F25" s="93" t="e">
        <f>E25/$I$14</f>
        <v>#REF!</v>
      </c>
      <c r="G25" s="95" t="e">
        <f>'11ª Med_Contr'!G25+#REF!+#REF!</f>
        <v>#REF!</v>
      </c>
      <c r="H25" s="93" t="e">
        <f>G25/C$28</f>
        <v>#REF!</v>
      </c>
      <c r="I25" s="95" t="e">
        <f>C25-G25</f>
        <v>#REF!</v>
      </c>
      <c r="J25" s="93" t="e">
        <f>I25/C$28</f>
        <v>#REF!</v>
      </c>
      <c r="K25" s="207" t="e">
        <f>IF(#REF!&lt;&gt;0,#REF!-'1ª Med_Contr'!E25-'2ª Med_Contr'!E25-'3ª Med_Contr'!E25-'4ª Med_Contr'!E25-'5ª Med_Contr'!E25-'6ª Med_Contr'!E25-'7ª Med_Contr'!E25-'8ª Med_Contr'!E25-'9ª Med_Contr'!E25-'10ª Med_Contr'!E25-'11ª Med_Contr'!E25-'12ª Med_Contr'!E25,0)</f>
        <v>#REF!</v>
      </c>
      <c r="L25" s="208" t="e">
        <f>K25/#REF!</f>
        <v>#REF!</v>
      </c>
      <c r="M25" s="269" t="e">
        <f>IF(#REF!&lt;&gt;0,SUM(#REF!)-'1ª Med_Adit'!E25-'2ª Med_Adit'!E25-'3ª Med_Adit'!E25-'4ª Med_Adit'!E25-'5ª Med_Adit'!E25-'6ª Med_Adit'!E25-'7ª Med_Adit'!E25-'8ª Med_Adit'!E25-'9ª Med_Adit'!E25-'10ª Med_Adit'!E25-'11ª Med_Adit'!E25-'12ª Med_Adit'!E25,0)</f>
        <v>#REF!</v>
      </c>
      <c r="N25" s="208" t="e">
        <f>M25/SUM(#REF!)</f>
        <v>#REF!</v>
      </c>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row>
    <row r="26" spans="1:113" s="111" customFormat="1" ht="66">
      <c r="A26" s="116" t="str">
        <f>CONSOLIDA!A13</f>
        <v>1.0</v>
      </c>
      <c r="B26" s="119" t="str">
        <f>CONSOLIDA!B13</f>
        <v>CONSTRUÇÃO DE QUADRA POLI-ESPORTIVA COBERTA COM ARQUIBANCADA DE 2 DEGRAUS NAS DUAS LATERAIS  - DIMENSÃO DA QUADRA 24X32M</v>
      </c>
      <c r="C26" s="96">
        <f>Quadra!L47+Quadra!M47+Quadra!N47</f>
        <v>360676.5400000001</v>
      </c>
      <c r="D26" s="93" t="e">
        <f>C26/$C$28</f>
        <v>#REF!</v>
      </c>
      <c r="E26" s="97">
        <f>Quadra!CE47</f>
        <v>0</v>
      </c>
      <c r="F26" s="93">
        <f>E26/$I$14</f>
        <v>0</v>
      </c>
      <c r="G26" s="95">
        <f>'11ª Med_Contr'!G26+Quadra!CE47+Quadra!CH47</f>
        <v>2189.5</v>
      </c>
      <c r="H26" s="93" t="e">
        <f>G26/C$28</f>
        <v>#REF!</v>
      </c>
      <c r="I26" s="95">
        <f>C26-G26</f>
        <v>358487.0400000001</v>
      </c>
      <c r="J26" s="93" t="e">
        <f>I26/C$28</f>
        <v>#REF!</v>
      </c>
      <c r="K26" s="207">
        <f>IF(Quadra!CQ47&lt;&gt;0,Quadra!L47-'1ª Med_Contr'!E26-'2ª Med_Contr'!E26-'3ª Med_Contr'!E26-'4ª Med_Contr'!E26-'5ª Med_Contr'!E26-'6ª Med_Contr'!E26-'7ª Med_Contr'!E26-'8ª Med_Contr'!E26-'9ª Med_Contr'!E26-'10ª Med_Contr'!E26-'11ª Med_Contr'!E26-'12ª Med_Contr'!E26,0)</f>
        <v>358487.0400000001</v>
      </c>
      <c r="L26" s="208">
        <f>K26/Quadra!L47</f>
        <v>0.99392946377937419</v>
      </c>
      <c r="M26" s="269">
        <f>IF(Quadra!CT47&lt;&gt;0,SUM(Quadra!M47:N47)-'1ª Med_Adit'!E26-'2ª Med_Adit'!E26-'3ª Med_Adit'!E26-'4ª Med_Adit'!E26-'5ª Med_Adit'!E26-'6ª Med_Adit'!E26-'7ª Med_Adit'!E26-'8ª Med_Adit'!E26-'9ª Med_Adit'!E26-'10ª Med_Adit'!E26-'11ª Med_Adit'!E26-'12ª Med_Adit'!E26,0)</f>
        <v>0</v>
      </c>
      <c r="N26" s="208" t="e">
        <f>M26/SUM(Quadra!M47:N47)</f>
        <v>#DIV/0!</v>
      </c>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row>
    <row r="27" spans="1:113" ht="18.75" thickBot="1">
      <c r="A27" s="117"/>
      <c r="B27" s="120"/>
      <c r="C27" s="112"/>
      <c r="D27" s="112"/>
      <c r="E27" s="112"/>
      <c r="F27" s="112"/>
      <c r="G27" s="112"/>
      <c r="H27" s="112"/>
      <c r="I27" s="112"/>
      <c r="J27" s="112"/>
      <c r="K27" s="271"/>
      <c r="L27" s="272"/>
      <c r="M27" s="270"/>
      <c r="N27" s="209"/>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row>
    <row r="28" spans="1:113" ht="18.75" thickBot="1">
      <c r="A28" s="544" t="s">
        <v>71</v>
      </c>
      <c r="B28" s="545"/>
      <c r="C28" s="99" t="e">
        <f t="shared" ref="C28:J28" si="0">SUM(C22:C27)</f>
        <v>#REF!</v>
      </c>
      <c r="D28" s="98" t="e">
        <f t="shared" si="0"/>
        <v>#REF!</v>
      </c>
      <c r="E28" s="99" t="e">
        <f t="shared" si="0"/>
        <v>#REF!</v>
      </c>
      <c r="F28" s="98" t="e">
        <f t="shared" si="0"/>
        <v>#REF!</v>
      </c>
      <c r="G28" s="99" t="e">
        <f t="shared" si="0"/>
        <v>#REF!</v>
      </c>
      <c r="H28" s="98" t="e">
        <f t="shared" si="0"/>
        <v>#REF!</v>
      </c>
      <c r="I28" s="99" t="e">
        <f t="shared" si="0"/>
        <v>#REF!</v>
      </c>
      <c r="J28" s="98" t="e">
        <f t="shared" si="0"/>
        <v>#REF!</v>
      </c>
      <c r="K28" s="99" t="e">
        <f>SUM(K22:K27)</f>
        <v>#REF!</v>
      </c>
      <c r="L28" s="98" t="e">
        <f>K28/CONSOLIDA!C16</f>
        <v>#REF!</v>
      </c>
      <c r="M28" s="99" t="e">
        <f>SUM(M22:M27)</f>
        <v>#REF!</v>
      </c>
      <c r="N28" s="98" t="e">
        <f>M28/(CONSOLIDA!E16+CONSOLIDA!G16)</f>
        <v>#REF!</v>
      </c>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row>
    <row r="29" spans="1:113" ht="15.75">
      <c r="A29" s="132"/>
      <c r="B29" s="100"/>
      <c r="C29" s="101"/>
      <c r="D29" s="101"/>
      <c r="E29" s="101"/>
      <c r="F29" s="101"/>
      <c r="G29" s="108"/>
      <c r="H29" s="108"/>
      <c r="I29" s="108"/>
      <c r="J29" s="12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row>
    <row r="30" spans="1:113" ht="15.75">
      <c r="A30" s="133"/>
      <c r="B30" s="142" t="s">
        <v>173</v>
      </c>
      <c r="C30" s="168" t="e">
        <f>E28</f>
        <v>#REF!</v>
      </c>
      <c r="D30" s="193"/>
      <c r="E30" s="101"/>
      <c r="F30" s="101"/>
      <c r="G30" s="109"/>
      <c r="H30" s="109"/>
      <c r="I30" s="109"/>
      <c r="J30" s="194"/>
    </row>
    <row r="31" spans="1:113" ht="16.5" thickBot="1">
      <c r="A31" s="133"/>
      <c r="B31" s="142"/>
      <c r="C31" s="168"/>
      <c r="D31" s="193"/>
      <c r="E31" s="101"/>
      <c r="F31" s="101"/>
      <c r="G31" s="109"/>
      <c r="H31" s="109"/>
      <c r="I31" s="109"/>
      <c r="J31" s="194"/>
    </row>
    <row r="32" spans="1:113" ht="18.75" thickBot="1">
      <c r="A32" s="133"/>
      <c r="B32" s="166" t="s">
        <v>175</v>
      </c>
      <c r="C32" s="170" t="e">
        <f>C30</f>
        <v>#REF!</v>
      </c>
      <c r="D32" s="167" t="e">
        <f>C32/C28</f>
        <v>#REF!</v>
      </c>
      <c r="E32" s="101"/>
      <c r="F32" s="101"/>
      <c r="G32" s="109"/>
      <c r="H32" s="109"/>
      <c r="I32" s="109"/>
      <c r="J32" s="194"/>
    </row>
    <row r="33" spans="1:10" ht="15.75">
      <c r="A33" s="133"/>
      <c r="B33" s="142"/>
      <c r="C33" s="141"/>
      <c r="D33" s="101"/>
      <c r="E33" s="101"/>
      <c r="F33" s="101"/>
      <c r="G33" s="109"/>
      <c r="H33" s="109"/>
      <c r="I33" s="109"/>
      <c r="J33" s="194"/>
    </row>
    <row r="34" spans="1:10" ht="18">
      <c r="A34" s="132"/>
      <c r="B34" s="171" t="s">
        <v>176</v>
      </c>
      <c r="C34" s="546" t="e">
        <f ca="1">UPPER([3]!VExtenso(C30))</f>
        <v>#NAME?</v>
      </c>
      <c r="D34" s="546"/>
      <c r="E34" s="546"/>
      <c r="F34" s="546"/>
      <c r="G34" s="546"/>
      <c r="H34" s="546"/>
      <c r="I34" s="546"/>
      <c r="J34" s="547"/>
    </row>
    <row r="35" spans="1:10" ht="18">
      <c r="A35" s="132"/>
      <c r="B35" s="172"/>
      <c r="C35" s="546"/>
      <c r="D35" s="546"/>
      <c r="E35" s="546"/>
      <c r="F35" s="546"/>
      <c r="G35" s="546"/>
      <c r="H35" s="546"/>
      <c r="I35" s="546"/>
      <c r="J35" s="547"/>
    </row>
    <row r="36" spans="1:10" ht="15.75">
      <c r="A36" s="132"/>
      <c r="B36" s="100"/>
      <c r="C36" s="101"/>
      <c r="D36" s="101"/>
      <c r="E36" s="101"/>
      <c r="F36" s="101"/>
      <c r="G36" s="108"/>
      <c r="H36" s="108"/>
      <c r="I36" s="108"/>
      <c r="J36" s="128"/>
    </row>
    <row r="37" spans="1:10" ht="15.75">
      <c r="A37" s="132"/>
      <c r="B37" s="100"/>
      <c r="C37" s="101"/>
      <c r="D37" s="101"/>
      <c r="E37" s="101"/>
      <c r="F37" s="101"/>
      <c r="G37" s="108"/>
      <c r="H37" s="108"/>
      <c r="I37" s="108"/>
      <c r="J37" s="128"/>
    </row>
    <row r="38" spans="1:10" ht="15.75">
      <c r="A38" s="134"/>
      <c r="B38" s="103"/>
      <c r="C38" s="108"/>
      <c r="D38" s="173"/>
      <c r="E38" s="173"/>
      <c r="F38" s="108"/>
      <c r="G38" s="104"/>
      <c r="H38" s="104"/>
      <c r="I38" s="104"/>
      <c r="J38" s="128"/>
    </row>
    <row r="39" spans="1:10" ht="15.75" customHeight="1">
      <c r="A39" s="134"/>
      <c r="B39" s="174" t="s">
        <v>65</v>
      </c>
      <c r="C39" s="108"/>
      <c r="D39" s="581" t="s">
        <v>123</v>
      </c>
      <c r="E39" s="581"/>
      <c r="F39" s="108"/>
      <c r="G39" s="580" t="s">
        <v>122</v>
      </c>
      <c r="H39" s="580"/>
      <c r="I39" s="580"/>
      <c r="J39" s="128"/>
    </row>
    <row r="40" spans="1:10" ht="16.5" thickBot="1">
      <c r="A40" s="135"/>
      <c r="B40" s="136"/>
      <c r="C40" s="137"/>
      <c r="D40" s="137"/>
      <c r="E40" s="137"/>
      <c r="F40" s="137"/>
      <c r="G40" s="138"/>
      <c r="H40" s="138"/>
      <c r="I40" s="138"/>
      <c r="J40" s="139"/>
    </row>
  </sheetData>
  <mergeCells count="40">
    <mergeCell ref="I10:J10"/>
    <mergeCell ref="G14:H14"/>
    <mergeCell ref="I14:J14"/>
    <mergeCell ref="K17:N17"/>
    <mergeCell ref="K18:K20"/>
    <mergeCell ref="L18:L20"/>
    <mergeCell ref="M18:M20"/>
    <mergeCell ref="N18:N20"/>
    <mergeCell ref="G16:H16"/>
    <mergeCell ref="G10:H10"/>
    <mergeCell ref="G11:H11"/>
    <mergeCell ref="I11:J11"/>
    <mergeCell ref="I16:J16"/>
    <mergeCell ref="G13:H13"/>
    <mergeCell ref="I13:J13"/>
    <mergeCell ref="G15:H15"/>
    <mergeCell ref="A6:J6"/>
    <mergeCell ref="G7:H7"/>
    <mergeCell ref="G8:H8"/>
    <mergeCell ref="G9:H9"/>
    <mergeCell ref="I7:J7"/>
    <mergeCell ref="I8:J8"/>
    <mergeCell ref="I9:J9"/>
    <mergeCell ref="I15:J15"/>
    <mergeCell ref="G12:H12"/>
    <mergeCell ref="I12:J12"/>
    <mergeCell ref="A28:B28"/>
    <mergeCell ref="A18:A20"/>
    <mergeCell ref="D18:D20"/>
    <mergeCell ref="B18:B20"/>
    <mergeCell ref="C18:C20"/>
    <mergeCell ref="E18:E20"/>
    <mergeCell ref="G39:I39"/>
    <mergeCell ref="I18:I20"/>
    <mergeCell ref="J18:J20"/>
    <mergeCell ref="F18:F20"/>
    <mergeCell ref="D39:E39"/>
    <mergeCell ref="C34:J35"/>
    <mergeCell ref="G18:G20"/>
    <mergeCell ref="H18:H20"/>
  </mergeCells>
  <phoneticPr fontId="0" type="noConversion"/>
  <printOptions horizontalCentered="1" verticalCentered="1"/>
  <pageMargins left="0.39370078740157483" right="0.39370078740157483" top="0.39370078740157483" bottom="0.39370078740157483" header="0.39370078740157483" footer="0.39370078740157483"/>
  <pageSetup paperSize="9" scale="55" orientation="landscape" horizontalDpi="150" verticalDpi="150" r:id="rId1"/>
  <headerFooter alignWithMargins="0">
    <oddHeader>Página &amp;P de &amp;N</oddHeader>
    <oddFooter>&amp;C&amp;F</oddFooter>
  </headerFooter>
  <drawing r:id="rId2"/>
</worksheet>
</file>

<file path=xl/worksheets/sheet20.xml><?xml version="1.0" encoding="utf-8"?>
<worksheet xmlns="http://schemas.openxmlformats.org/spreadsheetml/2006/main" xmlns:r="http://schemas.openxmlformats.org/officeDocument/2006/relationships">
  <sheetPr codeName="Plan20">
    <tabColor indexed="50"/>
  </sheetPr>
  <dimension ref="A1:DI40"/>
  <sheetViews>
    <sheetView view="pageBreakPreview" zoomScale="60" zoomScaleNormal="75" workbookViewId="0">
      <selection activeCell="Q5" sqref="Q5"/>
    </sheetView>
  </sheetViews>
  <sheetFormatPr defaultRowHeight="15"/>
  <cols>
    <col min="1" max="1" width="10.42578125" style="105" customWidth="1"/>
    <col min="2" max="2" width="62.42578125" style="105" customWidth="1"/>
    <col min="3" max="3" width="19.85546875" style="105" customWidth="1"/>
    <col min="4" max="4" width="11.42578125" style="105" customWidth="1"/>
    <col min="5" max="5" width="21.85546875" style="105" customWidth="1"/>
    <col min="6" max="6" width="11.42578125" style="105" customWidth="1"/>
    <col min="7" max="7" width="21.28515625" style="105" customWidth="1"/>
    <col min="8" max="8" width="11.42578125" style="105" customWidth="1"/>
    <col min="9" max="9" width="21.28515625" style="105" customWidth="1"/>
    <col min="10" max="10" width="11.42578125" style="105" customWidth="1"/>
    <col min="11" max="11" width="19" style="105" customWidth="1"/>
    <col min="12" max="12" width="11.42578125" style="105" customWidth="1"/>
    <col min="13" max="13" width="19" style="105" customWidth="1"/>
    <col min="14" max="14" width="11.42578125" style="105" customWidth="1"/>
    <col min="15" max="16384" width="9.140625" style="105"/>
  </cols>
  <sheetData>
    <row r="1" spans="1:10" ht="15.75">
      <c r="A1" s="121"/>
      <c r="B1" s="122" t="s">
        <v>64</v>
      </c>
      <c r="C1" s="123"/>
      <c r="D1" s="123"/>
      <c r="E1" s="123"/>
      <c r="F1" s="123"/>
      <c r="G1" s="124"/>
      <c r="H1" s="124"/>
      <c r="I1" s="124"/>
      <c r="J1" s="125"/>
    </row>
    <row r="2" spans="1:10" ht="15.75">
      <c r="A2" s="126"/>
      <c r="B2" s="127" t="s">
        <v>52</v>
      </c>
      <c r="C2" s="109"/>
      <c r="D2" s="109"/>
      <c r="E2" s="109"/>
      <c r="F2" s="109"/>
      <c r="G2" s="108"/>
      <c r="H2" s="108"/>
      <c r="I2" s="108"/>
      <c r="J2" s="128"/>
    </row>
    <row r="3" spans="1:10" ht="15.75">
      <c r="A3" s="126"/>
      <c r="B3" s="127" t="s">
        <v>169</v>
      </c>
      <c r="C3" s="109"/>
      <c r="D3" s="109"/>
      <c r="E3" s="109"/>
      <c r="F3" s="109"/>
      <c r="G3" s="108"/>
      <c r="H3" s="108"/>
      <c r="I3" s="108"/>
      <c r="J3" s="128"/>
    </row>
    <row r="4" spans="1:10" ht="15.75">
      <c r="A4" s="126"/>
      <c r="B4" s="127" t="s">
        <v>310</v>
      </c>
      <c r="C4" s="109"/>
      <c r="D4" s="109"/>
      <c r="E4" s="109"/>
      <c r="F4" s="109"/>
      <c r="G4" s="108"/>
      <c r="H4" s="108"/>
      <c r="I4" s="108"/>
      <c r="J4" s="128"/>
    </row>
    <row r="5" spans="1:10" ht="15.75">
      <c r="A5" s="126"/>
      <c r="B5" s="127" t="s">
        <v>2</v>
      </c>
      <c r="C5" s="109"/>
      <c r="D5" s="109"/>
      <c r="E5" s="109"/>
      <c r="F5" s="109"/>
      <c r="G5" s="108"/>
      <c r="H5" s="108"/>
      <c r="I5" s="108"/>
      <c r="J5" s="128"/>
    </row>
    <row r="6" spans="1:10" ht="26.25">
      <c r="A6" s="572" t="s">
        <v>261</v>
      </c>
      <c r="B6" s="573"/>
      <c r="C6" s="573"/>
      <c r="D6" s="573"/>
      <c r="E6" s="573"/>
      <c r="F6" s="573"/>
      <c r="G6" s="573"/>
      <c r="H6" s="573"/>
      <c r="I6" s="573"/>
      <c r="J6" s="574"/>
    </row>
    <row r="7" spans="1:10" s="106" customFormat="1" ht="16.5">
      <c r="A7" s="129"/>
      <c r="B7" s="107"/>
      <c r="C7" s="107"/>
      <c r="D7" s="107"/>
      <c r="E7" s="107"/>
      <c r="F7" s="107"/>
      <c r="G7" s="561" t="str">
        <f>'1ª Med_Contr'!G7:H7</f>
        <v>Termo de Contrato:</v>
      </c>
      <c r="H7" s="561"/>
      <c r="I7" s="575" t="str">
        <f>'1ª Med_Contr'!I7:J7</f>
        <v>37/2012</v>
      </c>
      <c r="J7" s="576"/>
    </row>
    <row r="8" spans="1:10" ht="16.5">
      <c r="A8" s="175" t="str">
        <f>CONSOLIDA!A6</f>
        <v>ESTABELECIMENTO: EE MARIO CORREA DA COSTA - QUADRA POLIESPORTIVA COBERTA</v>
      </c>
      <c r="B8" s="131"/>
      <c r="C8" s="108"/>
      <c r="D8" s="108"/>
      <c r="E8" s="108"/>
      <c r="F8" s="108"/>
      <c r="G8" s="577" t="s">
        <v>67</v>
      </c>
      <c r="H8" s="577"/>
      <c r="I8" s="578" t="s">
        <v>291</v>
      </c>
      <c r="J8" s="579"/>
    </row>
    <row r="9" spans="1:10" ht="16.5">
      <c r="A9" s="175" t="str">
        <f>CONSOLIDA!A7</f>
        <v>MUNICÍPIO: PARANAITA-MT</v>
      </c>
      <c r="B9" s="131"/>
      <c r="C9" s="108"/>
      <c r="D9" s="108"/>
      <c r="E9" s="108"/>
      <c r="F9" s="108"/>
      <c r="G9" s="561" t="s">
        <v>48</v>
      </c>
      <c r="H9" s="561"/>
      <c r="I9" s="569">
        <f>'2ª Med_Contr'!I9:J9+30</f>
        <v>41525</v>
      </c>
      <c r="J9" s="563"/>
    </row>
    <row r="10" spans="1:10" ht="16.5">
      <c r="A10" s="175" t="str">
        <f>CONSOLIDA!A8</f>
        <v xml:space="preserve">ENDEREÇO: VIA 2, CENTRO </v>
      </c>
      <c r="B10" s="109"/>
      <c r="C10" s="164"/>
      <c r="D10" s="164"/>
      <c r="E10" s="66"/>
      <c r="F10" s="66"/>
      <c r="G10" s="561" t="s">
        <v>103</v>
      </c>
      <c r="H10" s="561"/>
      <c r="I10" s="569">
        <f>'1ª Med_Contr'!I10:J10</f>
        <v>41435</v>
      </c>
      <c r="J10" s="563"/>
    </row>
    <row r="11" spans="1:10" ht="16.5">
      <c r="A11" s="130"/>
      <c r="B11" s="109"/>
      <c r="C11" s="66"/>
      <c r="D11" s="66"/>
      <c r="E11" s="66"/>
      <c r="F11" s="66"/>
      <c r="G11" s="561" t="s">
        <v>104</v>
      </c>
      <c r="H11" s="561"/>
      <c r="I11" s="569" t="e">
        <f>I10+#REF!</f>
        <v>#REF!</v>
      </c>
      <c r="J11" s="563"/>
    </row>
    <row r="12" spans="1:10" ht="16.5">
      <c r="A12" s="130"/>
      <c r="B12" s="109"/>
      <c r="C12" s="66"/>
      <c r="D12" s="66"/>
      <c r="E12" s="66"/>
      <c r="F12" s="66"/>
      <c r="G12" s="561" t="s">
        <v>355</v>
      </c>
      <c r="H12" s="561"/>
      <c r="I12" s="569" t="e">
        <f>'1ª Med_Contr'!I12:J12</f>
        <v>#REF!</v>
      </c>
      <c r="J12" s="563"/>
    </row>
    <row r="13" spans="1:10" s="193" customFormat="1" ht="16.5">
      <c r="A13" s="130"/>
      <c r="B13" s="109"/>
      <c r="C13" s="66"/>
      <c r="D13" s="66"/>
      <c r="E13" s="66"/>
      <c r="F13" s="66"/>
      <c r="G13" s="566" t="s">
        <v>263</v>
      </c>
      <c r="H13" s="566"/>
      <c r="I13" s="567">
        <f>'1ª Med_Contr'!I13:J13</f>
        <v>4457665.79</v>
      </c>
      <c r="J13" s="568"/>
    </row>
    <row r="14" spans="1:10" ht="16.5">
      <c r="A14" s="130"/>
      <c r="B14" s="109"/>
      <c r="C14" s="66"/>
      <c r="D14" s="66"/>
      <c r="E14" s="66"/>
      <c r="F14" s="66"/>
      <c r="G14" s="561" t="s">
        <v>113</v>
      </c>
      <c r="H14" s="561"/>
      <c r="I14" s="570">
        <f>CONSOLIDA!C16</f>
        <v>379826.28000000009</v>
      </c>
      <c r="J14" s="571"/>
    </row>
    <row r="15" spans="1:10" ht="16.5">
      <c r="A15" s="130"/>
      <c r="B15" s="109"/>
      <c r="C15" s="66"/>
      <c r="D15" s="66"/>
      <c r="E15" s="66"/>
      <c r="F15" s="66"/>
      <c r="G15" s="561" t="s">
        <v>182</v>
      </c>
      <c r="H15" s="561"/>
      <c r="I15" s="562">
        <f>CONSOLIDA!E16</f>
        <v>0</v>
      </c>
      <c r="J15" s="563"/>
    </row>
    <row r="16" spans="1:10" ht="16.5">
      <c r="A16" s="130"/>
      <c r="B16" s="109"/>
      <c r="C16" s="66"/>
      <c r="D16" s="66"/>
      <c r="E16" s="66"/>
      <c r="F16" s="66"/>
      <c r="G16" s="561" t="s">
        <v>181</v>
      </c>
      <c r="H16" s="561"/>
      <c r="I16" s="562">
        <f>CONSOLIDA!G16</f>
        <v>0</v>
      </c>
      <c r="J16" s="563"/>
    </row>
    <row r="17" spans="1:113" ht="17.25" thickBot="1">
      <c r="A17" s="130"/>
      <c r="B17" s="109"/>
      <c r="C17" s="66"/>
      <c r="D17" s="66"/>
      <c r="E17" s="66"/>
      <c r="F17" s="66"/>
      <c r="G17" s="66"/>
      <c r="H17" s="143"/>
      <c r="I17" s="143"/>
      <c r="J17" s="128"/>
      <c r="K17" s="564" t="s">
        <v>186</v>
      </c>
      <c r="L17" s="565"/>
      <c r="M17" s="565"/>
      <c r="N17" s="565"/>
    </row>
    <row r="18" spans="1:113" ht="15" customHeight="1">
      <c r="A18" s="551" t="s">
        <v>5</v>
      </c>
      <c r="B18" s="553" t="s">
        <v>43</v>
      </c>
      <c r="C18" s="556" t="s">
        <v>183</v>
      </c>
      <c r="D18" s="548" t="s">
        <v>36</v>
      </c>
      <c r="E18" s="548" t="s">
        <v>114</v>
      </c>
      <c r="F18" s="548" t="s">
        <v>36</v>
      </c>
      <c r="G18" s="548" t="s">
        <v>257</v>
      </c>
      <c r="H18" s="548" t="s">
        <v>36</v>
      </c>
      <c r="I18" s="548" t="s">
        <v>258</v>
      </c>
      <c r="J18" s="548" t="s">
        <v>36</v>
      </c>
      <c r="K18" s="548" t="s">
        <v>184</v>
      </c>
      <c r="L18" s="548" t="s">
        <v>36</v>
      </c>
      <c r="M18" s="548" t="s">
        <v>185</v>
      </c>
      <c r="N18" s="548" t="s">
        <v>36</v>
      </c>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row>
    <row r="19" spans="1:113" ht="18" customHeight="1">
      <c r="A19" s="552"/>
      <c r="B19" s="554"/>
      <c r="C19" s="557"/>
      <c r="D19" s="549"/>
      <c r="E19" s="549"/>
      <c r="F19" s="549"/>
      <c r="G19" s="549"/>
      <c r="H19" s="549"/>
      <c r="I19" s="549"/>
      <c r="J19" s="549"/>
      <c r="K19" s="549"/>
      <c r="L19" s="549"/>
      <c r="M19" s="549"/>
      <c r="N19" s="549"/>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row>
    <row r="20" spans="1:113" ht="21" customHeight="1" thickBot="1">
      <c r="A20" s="552"/>
      <c r="B20" s="555"/>
      <c r="C20" s="557"/>
      <c r="D20" s="549"/>
      <c r="E20" s="550"/>
      <c r="F20" s="549"/>
      <c r="G20" s="550"/>
      <c r="H20" s="549"/>
      <c r="I20" s="550"/>
      <c r="J20" s="549"/>
      <c r="K20" s="550"/>
      <c r="L20" s="550"/>
      <c r="M20" s="550"/>
      <c r="N20" s="550"/>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row>
    <row r="21" spans="1:113" s="111" customFormat="1" ht="18">
      <c r="A21" s="115"/>
      <c r="B21" s="118"/>
      <c r="C21" s="91"/>
      <c r="D21" s="90"/>
      <c r="E21" s="92"/>
      <c r="F21" s="90"/>
      <c r="G21" s="92"/>
      <c r="H21" s="90"/>
      <c r="I21" s="92"/>
      <c r="J21" s="90"/>
      <c r="K21" s="205"/>
      <c r="L21" s="206"/>
      <c r="M21" s="268"/>
      <c r="N21" s="206"/>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row>
    <row r="22" spans="1:113" s="111" customFormat="1" ht="117" customHeight="1">
      <c r="A22" s="116" t="e">
        <f>CONSOLIDA!#REF!</f>
        <v>#REF!</v>
      </c>
      <c r="B22" s="119" t="e">
        <f>CONSOLIDA!#REF!</f>
        <v>#REF!</v>
      </c>
      <c r="C22" s="94" t="e">
        <f>#REF!+#REF!+#REF!</f>
        <v>#REF!</v>
      </c>
      <c r="D22" s="93" t="e">
        <f>C22/$C$28</f>
        <v>#REF!</v>
      </c>
      <c r="E22" s="95" t="e">
        <f>#REF!</f>
        <v>#REF!</v>
      </c>
      <c r="F22" s="93" t="e">
        <f>E22/$I$14</f>
        <v>#REF!</v>
      </c>
      <c r="G22" s="95" t="e">
        <f>'2ª Med_Contr'!G22+#REF!+#REF!</f>
        <v>#REF!</v>
      </c>
      <c r="H22" s="93" t="e">
        <f>G22/C$28</f>
        <v>#REF!</v>
      </c>
      <c r="I22" s="95" t="e">
        <f>C22-G22</f>
        <v>#REF!</v>
      </c>
      <c r="J22" s="93" t="e">
        <f>I22/C$28</f>
        <v>#REF!</v>
      </c>
      <c r="K22" s="207" t="e">
        <f>IF(#REF!&lt;&gt;0,#REF!-'1ª Med_Contr'!E22-'2ª Med_Contr'!E22-'3ª Med_Contr'!E22-'4ª Med_Contr'!E22-'5ª Med_Contr'!E22-'6ª Med_Contr'!E22-'7ª Med_Contr'!E22-'8ª Med_Contr'!E22-'9ª Med_Contr'!E22-'10ª Med_Contr'!E22-'11ª Med_Contr'!E22-'12ª Med_Contr'!E22,0)</f>
        <v>#REF!</v>
      </c>
      <c r="L22" s="208" t="e">
        <f>K22/#REF!</f>
        <v>#REF!</v>
      </c>
      <c r="M22" s="269" t="e">
        <f>IF(#REF!&lt;&gt;0,SUM(#REF!)-'1ª Med_Adit'!E22-'2ª Med_Adit'!E22-'3ª Med_Adit'!E22-'4ª Med_Adit'!E22-'5ª Med_Adit'!E22-'6ª Med_Adit'!E22-'7ª Med_Adit'!E22-'8ª Med_Adit'!E22-'9ª Med_Adit'!E22-'10ª Med_Adit'!E22-'11ª Med_Adit'!E22-'12ª Med_Adit'!E22,0)</f>
        <v>#REF!</v>
      </c>
      <c r="N22" s="208" t="e">
        <f>M22/SUM(#REF!)</f>
        <v>#REF!</v>
      </c>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row>
    <row r="23" spans="1:113" s="111" customFormat="1" ht="36" customHeight="1">
      <c r="A23" s="116" t="e">
        <f>CONSOLIDA!#REF!</f>
        <v>#REF!</v>
      </c>
      <c r="B23" s="119" t="e">
        <f>CONSOLIDA!#REF!</f>
        <v>#REF!</v>
      </c>
      <c r="C23" s="96" t="e">
        <f>#REF!+#REF!+#REF!</f>
        <v>#REF!</v>
      </c>
      <c r="D23" s="93" t="e">
        <f>C23/$C$28</f>
        <v>#REF!</v>
      </c>
      <c r="E23" s="95" t="e">
        <f>#REF!</f>
        <v>#REF!</v>
      </c>
      <c r="F23" s="93" t="e">
        <f>E23/$I$14</f>
        <v>#REF!</v>
      </c>
      <c r="G23" s="95" t="e">
        <f>'2ª Med_Contr'!G23+#REF!+#REF!</f>
        <v>#REF!</v>
      </c>
      <c r="H23" s="93" t="e">
        <f>G23/C$28</f>
        <v>#REF!</v>
      </c>
      <c r="I23" s="95" t="e">
        <f>C23-G23</f>
        <v>#REF!</v>
      </c>
      <c r="J23" s="93" t="e">
        <f>I23/C$28</f>
        <v>#REF!</v>
      </c>
      <c r="K23" s="207" t="e">
        <f>IF(#REF!&lt;&gt;0,#REF!-'1ª Med_Contr'!E23-'2ª Med_Contr'!E23-'3ª Med_Contr'!E23-'4ª Med_Contr'!E23-'5ª Med_Contr'!E23-'6ª Med_Contr'!E23-'7ª Med_Contr'!E23-'8ª Med_Contr'!E23-'9ª Med_Contr'!E23-'10ª Med_Contr'!E23-'11ª Med_Contr'!E23-'12ª Med_Contr'!E23,0)</f>
        <v>#REF!</v>
      </c>
      <c r="L23" s="208" t="e">
        <f>K23/#REF!</f>
        <v>#REF!</v>
      </c>
      <c r="M23" s="269" t="e">
        <f>IF(#REF!&lt;&gt;0,SUM(#REF!)-'1ª Med_Adit'!E23-'2ª Med_Adit'!E23-'3ª Med_Adit'!E23-'4ª Med_Adit'!E23-'5ª Med_Adit'!E23-'6ª Med_Adit'!E23-'7ª Med_Adit'!E23-'8ª Med_Adit'!E23-'9ª Med_Adit'!E23-'10ª Med_Adit'!E23-'11ª Med_Adit'!E23-'12ª Med_Adit'!E23,0)</f>
        <v>#REF!</v>
      </c>
      <c r="N23" s="208" t="e">
        <f>M23/SUM(#REF!)</f>
        <v>#REF!</v>
      </c>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row>
    <row r="24" spans="1:113" s="111" customFormat="1" ht="33">
      <c r="A24" s="116" t="str">
        <f>CONSOLIDA!A14</f>
        <v>2.0</v>
      </c>
      <c r="B24" s="119" t="str">
        <f>CONSOLIDA!B14</f>
        <v xml:space="preserve">INSTALAÇÕES ELÉTRICAS: QUADRA POLIESPORTIVA </v>
      </c>
      <c r="C24" s="96">
        <f>Elétrica!M201+Elétrica!O201+Elétrica!N201</f>
        <v>0</v>
      </c>
      <c r="D24" s="93" t="e">
        <f>C24/$C$28</f>
        <v>#REF!</v>
      </c>
      <c r="E24" s="95">
        <f>Elétrica!AD201</f>
        <v>0</v>
      </c>
      <c r="F24" s="93">
        <f>E24/$I$14</f>
        <v>0</v>
      </c>
      <c r="G24" s="95">
        <f>'2ª Med_Contr'!G24+Elétrica!AD201+Elétrica!AG201</f>
        <v>0</v>
      </c>
      <c r="H24" s="93" t="e">
        <f>G24/C$28</f>
        <v>#REF!</v>
      </c>
      <c r="I24" s="95">
        <f>C24-G24</f>
        <v>0</v>
      </c>
      <c r="J24" s="93" t="e">
        <f>I24/C$28</f>
        <v>#REF!</v>
      </c>
      <c r="K24" s="207">
        <f>IF(Elétrica!CR201&lt;&gt;0,Elétrica!M201-'1ª Med_Contr'!E24-'2ª Med_Contr'!E24-'3ª Med_Contr'!E24-'4ª Med_Contr'!E24-'5ª Med_Contr'!E24-'6ª Med_Contr'!E24-'7ª Med_Contr'!E24-'8ª Med_Contr'!E24-'9ª Med_Contr'!E24-'10ª Med_Contr'!E24-'11ª Med_Contr'!E24-'12ª Med_Contr'!E24,0)</f>
        <v>0</v>
      </c>
      <c r="L24" s="208" t="e">
        <f>K24/Elétrica!M201</f>
        <v>#DIV/0!</v>
      </c>
      <c r="M24" s="269">
        <f>IF(Elétrica!CU201&lt;&gt;0,SUM(Elétrica!N201:O201)-'1ª Med_Adit'!E24-'2ª Med_Adit'!E24-'3ª Med_Adit'!E24-'4ª Med_Adit'!E24-'5ª Med_Adit'!E24-'6ª Med_Adit'!E24-'7ª Med_Adit'!E24-'8ª Med_Adit'!E24-'9ª Med_Adit'!E24-'10ª Med_Adit'!E24-'11ª Med_Adit'!E24-'12ª Med_Adit'!E24,0)</f>
        <v>0</v>
      </c>
      <c r="N24" s="208" t="e">
        <f>M24/SUM(Elétrica!N201:O201)</f>
        <v>#DIV/0!</v>
      </c>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row>
    <row r="25" spans="1:113" s="111" customFormat="1" ht="36" customHeight="1">
      <c r="A25" s="116" t="e">
        <f>CONSOLIDA!#REF!</f>
        <v>#REF!</v>
      </c>
      <c r="B25" s="119" t="e">
        <f>CONSOLIDA!#REF!</f>
        <v>#REF!</v>
      </c>
      <c r="C25" s="96" t="e">
        <f>#REF!+#REF!+#REF!</f>
        <v>#REF!</v>
      </c>
      <c r="D25" s="93" t="e">
        <f>C25/$C$28</f>
        <v>#REF!</v>
      </c>
      <c r="E25" s="97" t="e">
        <f>#REF!</f>
        <v>#REF!</v>
      </c>
      <c r="F25" s="93" t="e">
        <f>E25/$I$14</f>
        <v>#REF!</v>
      </c>
      <c r="G25" s="95" t="e">
        <f>'2ª Med_Contr'!G25+#REF!+#REF!</f>
        <v>#REF!</v>
      </c>
      <c r="H25" s="93" t="e">
        <f>G25/C$28</f>
        <v>#REF!</v>
      </c>
      <c r="I25" s="95" t="e">
        <f>C25-G25</f>
        <v>#REF!</v>
      </c>
      <c r="J25" s="93" t="e">
        <f>I25/C$28</f>
        <v>#REF!</v>
      </c>
      <c r="K25" s="207" t="e">
        <f>IF(#REF!&lt;&gt;0,#REF!-'1ª Med_Contr'!E25-'2ª Med_Contr'!E25-'3ª Med_Contr'!E25-'4ª Med_Contr'!E25-'5ª Med_Contr'!E25-'6ª Med_Contr'!E25-'7ª Med_Contr'!E25-'8ª Med_Contr'!E25-'9ª Med_Contr'!E25-'10ª Med_Contr'!E25-'11ª Med_Contr'!E25-'12ª Med_Contr'!E25,0)</f>
        <v>#REF!</v>
      </c>
      <c r="L25" s="208" t="e">
        <f>K25/#REF!</f>
        <v>#REF!</v>
      </c>
      <c r="M25" s="269" t="e">
        <f>IF(#REF!&lt;&gt;0,SUM(#REF!)-'1ª Med_Adit'!E25-'2ª Med_Adit'!E25-'3ª Med_Adit'!E25-'4ª Med_Adit'!E25-'5ª Med_Adit'!E25-'6ª Med_Adit'!E25-'7ª Med_Adit'!E25-'8ª Med_Adit'!E25-'9ª Med_Adit'!E25-'10ª Med_Adit'!E25-'11ª Med_Adit'!E25-'12ª Med_Adit'!E25,0)</f>
        <v>#REF!</v>
      </c>
      <c r="N25" s="208" t="e">
        <f>M25/SUM(#REF!)</f>
        <v>#REF!</v>
      </c>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row>
    <row r="26" spans="1:113" s="111" customFormat="1" ht="67.5" customHeight="1">
      <c r="A26" s="116" t="str">
        <f>CONSOLIDA!A13</f>
        <v>1.0</v>
      </c>
      <c r="B26" s="119" t="str">
        <f>CONSOLIDA!B13</f>
        <v>CONSTRUÇÃO DE QUADRA POLI-ESPORTIVA COBERTA COM ARQUIBANCADA DE 2 DEGRAUS NAS DUAS LATERAIS  - DIMENSÃO DA QUADRA 24X32M</v>
      </c>
      <c r="C26" s="96">
        <f>Quadra!L47+Quadra!M47+Quadra!N47</f>
        <v>360676.5400000001</v>
      </c>
      <c r="D26" s="93" t="e">
        <f>C26/$C$28</f>
        <v>#REF!</v>
      </c>
      <c r="E26" s="97">
        <f>Quadra!AC47</f>
        <v>2189.5</v>
      </c>
      <c r="F26" s="93">
        <f>E26/$I$14</f>
        <v>5.7644773816071899E-3</v>
      </c>
      <c r="G26" s="95">
        <f>'2ª Med_Contr'!G26+Quadra!AC47+Quadra!AF47</f>
        <v>2189.5</v>
      </c>
      <c r="H26" s="93" t="e">
        <f>G26/C$28</f>
        <v>#REF!</v>
      </c>
      <c r="I26" s="95">
        <f>C26-G26</f>
        <v>358487.0400000001</v>
      </c>
      <c r="J26" s="93" t="e">
        <f>I26/C$28</f>
        <v>#REF!</v>
      </c>
      <c r="K26" s="207">
        <f>IF(Quadra!CQ47&lt;&gt;0,Quadra!L47-'1ª Med_Contr'!E26-'2ª Med_Contr'!E26-'3ª Med_Contr'!E26-'4ª Med_Contr'!E26-'5ª Med_Contr'!E26-'6ª Med_Contr'!E26-'7ª Med_Contr'!E26-'8ª Med_Contr'!E26-'9ª Med_Contr'!E26-'10ª Med_Contr'!E26-'11ª Med_Contr'!E26-'12ª Med_Contr'!E26,0)</f>
        <v>358487.0400000001</v>
      </c>
      <c r="L26" s="208">
        <f>K26/Quadra!L47</f>
        <v>0.99392946377937419</v>
      </c>
      <c r="M26" s="269">
        <f>IF(Quadra!CT47&lt;&gt;0,SUM(Quadra!M47:N47)-'1ª Med_Adit'!E26-'2ª Med_Adit'!E26-'3ª Med_Adit'!E26-'4ª Med_Adit'!E26-'5ª Med_Adit'!E26-'6ª Med_Adit'!E26-'7ª Med_Adit'!E26-'8ª Med_Adit'!E26-'9ª Med_Adit'!E26-'10ª Med_Adit'!E26-'11ª Med_Adit'!E26-'12ª Med_Adit'!E26,0)</f>
        <v>0</v>
      </c>
      <c r="N26" s="208" t="e">
        <f>M26/SUM(Quadra!M47:N47)</f>
        <v>#DIV/0!</v>
      </c>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row>
    <row r="27" spans="1:113" ht="18.75" thickBot="1">
      <c r="A27" s="117"/>
      <c r="B27" s="120"/>
      <c r="C27" s="112"/>
      <c r="D27" s="112"/>
      <c r="E27" s="112"/>
      <c r="F27" s="112"/>
      <c r="G27" s="112"/>
      <c r="H27" s="112"/>
      <c r="I27" s="112"/>
      <c r="J27" s="112"/>
      <c r="K27" s="271"/>
      <c r="L27" s="272"/>
      <c r="M27" s="270"/>
      <c r="N27" s="209"/>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row>
    <row r="28" spans="1:113" ht="18.75" thickBot="1">
      <c r="A28" s="544" t="s">
        <v>71</v>
      </c>
      <c r="B28" s="545"/>
      <c r="C28" s="99" t="e">
        <f t="shared" ref="C28:J28" si="0">SUM(C22:C27)</f>
        <v>#REF!</v>
      </c>
      <c r="D28" s="98" t="e">
        <f t="shared" si="0"/>
        <v>#REF!</v>
      </c>
      <c r="E28" s="99" t="e">
        <f t="shared" si="0"/>
        <v>#REF!</v>
      </c>
      <c r="F28" s="98" t="e">
        <f t="shared" si="0"/>
        <v>#REF!</v>
      </c>
      <c r="G28" s="99" t="e">
        <f t="shared" si="0"/>
        <v>#REF!</v>
      </c>
      <c r="H28" s="98" t="e">
        <f t="shared" si="0"/>
        <v>#REF!</v>
      </c>
      <c r="I28" s="99" t="e">
        <f t="shared" si="0"/>
        <v>#REF!</v>
      </c>
      <c r="J28" s="98" t="e">
        <f t="shared" si="0"/>
        <v>#REF!</v>
      </c>
      <c r="K28" s="99" t="e">
        <f>SUM(K22:K27)</f>
        <v>#REF!</v>
      </c>
      <c r="L28" s="98" t="e">
        <f>K28/CONSOLIDA!C16</f>
        <v>#REF!</v>
      </c>
      <c r="M28" s="99" t="e">
        <f>SUM(M22:M27)</f>
        <v>#REF!</v>
      </c>
      <c r="N28" s="98" t="e">
        <f>M28/(CONSOLIDA!E16+CONSOLIDA!G16)</f>
        <v>#REF!</v>
      </c>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row>
    <row r="29" spans="1:113" ht="15.75">
      <c r="A29" s="132"/>
      <c r="B29" s="100"/>
      <c r="C29" s="101"/>
      <c r="D29" s="101"/>
      <c r="E29" s="101"/>
      <c r="F29" s="101"/>
      <c r="G29" s="108"/>
      <c r="H29" s="108"/>
      <c r="I29" s="108"/>
      <c r="J29" s="12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row>
    <row r="30" spans="1:113" ht="15.75">
      <c r="A30" s="133"/>
      <c r="B30" s="142" t="s">
        <v>173</v>
      </c>
      <c r="C30" s="168" t="e">
        <f>E28</f>
        <v>#REF!</v>
      </c>
      <c r="D30" s="193"/>
      <c r="E30" s="101"/>
      <c r="F30" s="101"/>
      <c r="G30" s="109"/>
      <c r="H30" s="109"/>
      <c r="I30" s="109"/>
      <c r="J30" s="194"/>
    </row>
    <row r="31" spans="1:113" ht="16.5" thickBot="1">
      <c r="A31" s="133"/>
      <c r="B31" s="142"/>
      <c r="C31" s="168"/>
      <c r="D31" s="193"/>
      <c r="E31" s="101"/>
      <c r="F31" s="101"/>
      <c r="G31" s="109"/>
      <c r="H31" s="109"/>
      <c r="I31" s="109"/>
      <c r="J31" s="194"/>
    </row>
    <row r="32" spans="1:113" ht="18.75" thickBot="1">
      <c r="A32" s="133"/>
      <c r="B32" s="166" t="s">
        <v>175</v>
      </c>
      <c r="C32" s="170" t="e">
        <f>C30</f>
        <v>#REF!</v>
      </c>
      <c r="D32" s="167" t="e">
        <f>C32/C28</f>
        <v>#REF!</v>
      </c>
      <c r="E32" s="101"/>
      <c r="F32" s="101"/>
      <c r="G32" s="109"/>
      <c r="H32" s="109"/>
      <c r="I32" s="109"/>
      <c r="J32" s="194"/>
    </row>
    <row r="33" spans="1:10" ht="15.75">
      <c r="A33" s="133"/>
      <c r="B33" s="142"/>
      <c r="C33" s="141"/>
      <c r="D33" s="101"/>
      <c r="E33" s="101"/>
      <c r="F33" s="101"/>
      <c r="G33" s="109"/>
      <c r="H33" s="109"/>
      <c r="I33" s="109"/>
      <c r="J33" s="194"/>
    </row>
    <row r="34" spans="1:10" ht="18">
      <c r="A34" s="132"/>
      <c r="B34" s="171" t="s">
        <v>176</v>
      </c>
      <c r="C34" s="546" t="e">
        <f ca="1">UPPER([3]!VExtenso(C30))</f>
        <v>#NAME?</v>
      </c>
      <c r="D34" s="546"/>
      <c r="E34" s="546"/>
      <c r="F34" s="546"/>
      <c r="G34" s="546"/>
      <c r="H34" s="546"/>
      <c r="I34" s="546"/>
      <c r="J34" s="547"/>
    </row>
    <row r="35" spans="1:10" ht="18">
      <c r="A35" s="132"/>
      <c r="B35" s="172"/>
      <c r="C35" s="546"/>
      <c r="D35" s="546"/>
      <c r="E35" s="546"/>
      <c r="F35" s="546"/>
      <c r="G35" s="546"/>
      <c r="H35" s="546"/>
      <c r="I35" s="546"/>
      <c r="J35" s="547"/>
    </row>
    <row r="36" spans="1:10" ht="15.75">
      <c r="A36" s="132"/>
      <c r="B36" s="100"/>
      <c r="C36" s="101"/>
      <c r="D36" s="101"/>
      <c r="E36" s="101"/>
      <c r="F36" s="101"/>
      <c r="G36" s="108"/>
      <c r="H36" s="108"/>
      <c r="I36" s="108"/>
      <c r="J36" s="128"/>
    </row>
    <row r="37" spans="1:10" ht="15.75">
      <c r="A37" s="132"/>
      <c r="B37" s="100"/>
      <c r="C37" s="101"/>
      <c r="D37" s="101"/>
      <c r="E37" s="101"/>
      <c r="F37" s="101"/>
      <c r="G37" s="108"/>
      <c r="H37" s="108"/>
      <c r="I37" s="108"/>
      <c r="J37" s="128"/>
    </row>
    <row r="38" spans="1:10" ht="15.75">
      <c r="A38" s="134"/>
      <c r="B38" s="103"/>
      <c r="C38" s="108"/>
      <c r="D38" s="173"/>
      <c r="E38" s="173"/>
      <c r="F38" s="108"/>
      <c r="G38" s="104"/>
      <c r="H38" s="104"/>
      <c r="I38" s="104"/>
      <c r="J38" s="128"/>
    </row>
    <row r="39" spans="1:10" ht="15.75" customHeight="1">
      <c r="A39" s="134"/>
      <c r="B39" s="174" t="s">
        <v>65</v>
      </c>
      <c r="C39" s="108"/>
      <c r="D39" s="581" t="s">
        <v>123</v>
      </c>
      <c r="E39" s="581"/>
      <c r="F39" s="108"/>
      <c r="G39" s="580" t="s">
        <v>122</v>
      </c>
      <c r="H39" s="580"/>
      <c r="I39" s="580"/>
      <c r="J39" s="128"/>
    </row>
    <row r="40" spans="1:10" ht="16.5" thickBot="1">
      <c r="A40" s="135"/>
      <c r="B40" s="136"/>
      <c r="C40" s="137"/>
      <c r="D40" s="137"/>
      <c r="E40" s="137"/>
      <c r="F40" s="137"/>
      <c r="G40" s="138"/>
      <c r="H40" s="138"/>
      <c r="I40" s="138"/>
      <c r="J40" s="139"/>
    </row>
  </sheetData>
  <mergeCells count="40">
    <mergeCell ref="A28:B28"/>
    <mergeCell ref="A18:A20"/>
    <mergeCell ref="D18:D20"/>
    <mergeCell ref="K18:K20"/>
    <mergeCell ref="J18:J20"/>
    <mergeCell ref="B18:B20"/>
    <mergeCell ref="L18:L20"/>
    <mergeCell ref="K17:N17"/>
    <mergeCell ref="M18:M20"/>
    <mergeCell ref="N18:N20"/>
    <mergeCell ref="D39:E39"/>
    <mergeCell ref="C34:J35"/>
    <mergeCell ref="G18:G20"/>
    <mergeCell ref="H18:H20"/>
    <mergeCell ref="G39:I39"/>
    <mergeCell ref="I18:I20"/>
    <mergeCell ref="C18:C20"/>
    <mergeCell ref="E18:E20"/>
    <mergeCell ref="F18:F20"/>
    <mergeCell ref="G12:H12"/>
    <mergeCell ref="I12:J12"/>
    <mergeCell ref="A6:J6"/>
    <mergeCell ref="G7:H7"/>
    <mergeCell ref="G8:H8"/>
    <mergeCell ref="G9:H9"/>
    <mergeCell ref="I7:J7"/>
    <mergeCell ref="I8:J8"/>
    <mergeCell ref="I9:J9"/>
    <mergeCell ref="I10:J10"/>
    <mergeCell ref="G10:H10"/>
    <mergeCell ref="G11:H11"/>
    <mergeCell ref="I11:J11"/>
    <mergeCell ref="G16:H16"/>
    <mergeCell ref="I16:J16"/>
    <mergeCell ref="G13:H13"/>
    <mergeCell ref="I13:J13"/>
    <mergeCell ref="G15:H15"/>
    <mergeCell ref="I15:J15"/>
    <mergeCell ref="I14:J14"/>
    <mergeCell ref="G14:H14"/>
  </mergeCells>
  <phoneticPr fontId="0" type="noConversion"/>
  <printOptions horizontalCentered="1" verticalCentered="1"/>
  <pageMargins left="0.39370078740157483" right="0.39370078740157483" top="0.39370078740157483" bottom="0.39370078740157483" header="0.39370078740157483" footer="0.39370078740157483"/>
  <pageSetup paperSize="9" scale="55" orientation="landscape" horizontalDpi="150" verticalDpi="150" r:id="rId1"/>
  <headerFooter alignWithMargins="0">
    <oddHeader>Página &amp;P de &amp;N</oddHeader>
    <oddFooter>&amp;C&amp;F</oddFooter>
  </headerFooter>
  <rowBreaks count="1" manualBreakCount="1">
    <brk id="40" max="9" man="1"/>
  </rowBreaks>
  <colBreaks count="1" manualBreakCount="1">
    <brk id="10" max="49" man="1"/>
  </colBreaks>
  <drawing r:id="rId2"/>
</worksheet>
</file>

<file path=xl/worksheets/sheet21.xml><?xml version="1.0" encoding="utf-8"?>
<worksheet xmlns="http://schemas.openxmlformats.org/spreadsheetml/2006/main" xmlns:r="http://schemas.openxmlformats.org/officeDocument/2006/relationships">
  <sheetPr codeName="Plan23">
    <tabColor rgb="FFFFC000"/>
  </sheetPr>
  <dimension ref="A1:DI40"/>
  <sheetViews>
    <sheetView view="pageBreakPreview" zoomScale="60" zoomScaleNormal="75" workbookViewId="0">
      <selection activeCell="S6" sqref="S6"/>
    </sheetView>
  </sheetViews>
  <sheetFormatPr defaultRowHeight="15"/>
  <cols>
    <col min="1" max="1" width="10.42578125" style="105" customWidth="1"/>
    <col min="2" max="2" width="62.42578125" style="105" customWidth="1"/>
    <col min="3" max="3" width="19.85546875" style="105" customWidth="1"/>
    <col min="4" max="4" width="11.42578125" style="105" customWidth="1"/>
    <col min="5" max="5" width="21.85546875" style="105" customWidth="1"/>
    <col min="6" max="6" width="11.42578125" style="105" customWidth="1"/>
    <col min="7" max="7" width="21.28515625" style="105" customWidth="1"/>
    <col min="8" max="8" width="11.42578125" style="105" customWidth="1"/>
    <col min="9" max="9" width="21.28515625" style="105" customWidth="1"/>
    <col min="10" max="10" width="11.42578125" style="105" customWidth="1"/>
    <col min="11" max="11" width="19" style="105" customWidth="1"/>
    <col min="12" max="12" width="11.42578125" style="105" customWidth="1"/>
    <col min="13" max="13" width="19" style="105" customWidth="1"/>
    <col min="14" max="14" width="11.42578125" style="105" customWidth="1"/>
    <col min="15" max="16384" width="9.140625" style="105"/>
  </cols>
  <sheetData>
    <row r="1" spans="1:10" ht="15.75">
      <c r="A1" s="121"/>
      <c r="B1" s="122" t="s">
        <v>64</v>
      </c>
      <c r="C1" s="123"/>
      <c r="D1" s="123"/>
      <c r="E1" s="123"/>
      <c r="F1" s="123"/>
      <c r="G1" s="124"/>
      <c r="H1" s="124"/>
      <c r="I1" s="124"/>
      <c r="J1" s="125"/>
    </row>
    <row r="2" spans="1:10" ht="15.75">
      <c r="A2" s="126"/>
      <c r="B2" s="127" t="s">
        <v>52</v>
      </c>
      <c r="C2" s="109"/>
      <c r="D2" s="109"/>
      <c r="E2" s="109"/>
      <c r="F2" s="109"/>
      <c r="G2" s="108"/>
      <c r="H2" s="108"/>
      <c r="I2" s="108"/>
      <c r="J2" s="128"/>
    </row>
    <row r="3" spans="1:10" ht="15.75">
      <c r="A3" s="126"/>
      <c r="B3" s="127" t="s">
        <v>169</v>
      </c>
      <c r="C3" s="109"/>
      <c r="D3" s="109"/>
      <c r="E3" s="109"/>
      <c r="F3" s="109"/>
      <c r="G3" s="108"/>
      <c r="H3" s="108"/>
      <c r="I3" s="108"/>
      <c r="J3" s="128"/>
    </row>
    <row r="4" spans="1:10" ht="15.75">
      <c r="A4" s="126"/>
      <c r="B4" s="127" t="s">
        <v>310</v>
      </c>
      <c r="C4" s="109"/>
      <c r="D4" s="109"/>
      <c r="E4" s="109"/>
      <c r="F4" s="109"/>
      <c r="G4" s="108"/>
      <c r="H4" s="108"/>
      <c r="I4" s="108"/>
      <c r="J4" s="128"/>
    </row>
    <row r="5" spans="1:10" ht="15.75">
      <c r="A5" s="126"/>
      <c r="B5" s="127" t="s">
        <v>2</v>
      </c>
      <c r="C5" s="109"/>
      <c r="D5" s="109"/>
      <c r="E5" s="109"/>
      <c r="F5" s="109"/>
      <c r="G5" s="108"/>
      <c r="H5" s="108"/>
      <c r="I5" s="108"/>
      <c r="J5" s="128"/>
    </row>
    <row r="6" spans="1:10" ht="26.25">
      <c r="A6" s="572" t="s">
        <v>262</v>
      </c>
      <c r="B6" s="573"/>
      <c r="C6" s="573"/>
      <c r="D6" s="573"/>
      <c r="E6" s="573"/>
      <c r="F6" s="573"/>
      <c r="G6" s="573"/>
      <c r="H6" s="573"/>
      <c r="I6" s="573"/>
      <c r="J6" s="574"/>
    </row>
    <row r="7" spans="1:10" s="106" customFormat="1" ht="16.5">
      <c r="A7" s="129"/>
      <c r="B7" s="107"/>
      <c r="C7" s="107"/>
      <c r="D7" s="107"/>
      <c r="E7" s="107"/>
      <c r="F7" s="131"/>
      <c r="G7" s="561" t="str">
        <f>'1ª Med_Contr'!G7:H7</f>
        <v>Termo de Contrato:</v>
      </c>
      <c r="H7" s="561"/>
      <c r="I7" s="575" t="str">
        <f>'1ª Med_Contr'!I7:J7</f>
        <v>37/2012</v>
      </c>
      <c r="J7" s="576"/>
    </row>
    <row r="8" spans="1:10" ht="16.5">
      <c r="A8" s="175" t="str">
        <f>CONSOLIDA!A6</f>
        <v>ESTABELECIMENTO: EE MARIO CORREA DA COSTA - QUADRA POLIESPORTIVA COBERTA</v>
      </c>
      <c r="B8" s="131"/>
      <c r="C8" s="108"/>
      <c r="D8" s="108"/>
      <c r="E8" s="108"/>
      <c r="F8" s="108"/>
      <c r="G8" s="577" t="s">
        <v>67</v>
      </c>
      <c r="H8" s="577"/>
      <c r="I8" s="578" t="s">
        <v>288</v>
      </c>
      <c r="J8" s="579"/>
    </row>
    <row r="9" spans="1:10" ht="16.5">
      <c r="A9" s="175" t="str">
        <f>CONSOLIDA!A7</f>
        <v>MUNICÍPIO: PARANAITA-MT</v>
      </c>
      <c r="B9" s="131"/>
      <c r="C9" s="108"/>
      <c r="D9" s="108"/>
      <c r="E9" s="108"/>
      <c r="F9" s="108"/>
      <c r="G9" s="561" t="s">
        <v>48</v>
      </c>
      <c r="H9" s="561"/>
      <c r="I9" s="569">
        <f>'1ª Med_Contr'!I9:J9+30</f>
        <v>41495</v>
      </c>
      <c r="J9" s="563"/>
    </row>
    <row r="10" spans="1:10" ht="16.5">
      <c r="A10" s="175" t="str">
        <f>CONSOLIDA!A8</f>
        <v xml:space="preserve">ENDEREÇO: VIA 2, CENTRO </v>
      </c>
      <c r="B10" s="109"/>
      <c r="C10" s="164"/>
      <c r="D10" s="164"/>
      <c r="E10" s="108"/>
      <c r="F10" s="108"/>
      <c r="G10" s="561" t="s">
        <v>103</v>
      </c>
      <c r="H10" s="561"/>
      <c r="I10" s="569">
        <f>'1ª Med_Contr'!I10:J10</f>
        <v>41435</v>
      </c>
      <c r="J10" s="563"/>
    </row>
    <row r="11" spans="1:10" ht="16.5">
      <c r="A11" s="130"/>
      <c r="B11" s="109"/>
      <c r="C11" s="66"/>
      <c r="D11" s="66"/>
      <c r="E11" s="108"/>
      <c r="F11" s="108"/>
      <c r="G11" s="561" t="s">
        <v>104</v>
      </c>
      <c r="H11" s="561"/>
      <c r="I11" s="569" t="e">
        <f>I10+#REF!</f>
        <v>#REF!</v>
      </c>
      <c r="J11" s="563"/>
    </row>
    <row r="12" spans="1:10" ht="16.5">
      <c r="A12" s="130"/>
      <c r="B12" s="109"/>
      <c r="C12" s="66"/>
      <c r="D12" s="66"/>
      <c r="E12" s="108"/>
      <c r="F12" s="108"/>
      <c r="G12" s="561" t="s">
        <v>355</v>
      </c>
      <c r="H12" s="561"/>
      <c r="I12" s="569" t="e">
        <f>'1ª Med_Contr'!I12:J12</f>
        <v>#REF!</v>
      </c>
      <c r="J12" s="563"/>
    </row>
    <row r="13" spans="1:10" s="193" customFormat="1" ht="16.5">
      <c r="A13" s="130"/>
      <c r="B13" s="109"/>
      <c r="C13" s="66"/>
      <c r="D13" s="66"/>
      <c r="E13" s="109"/>
      <c r="F13" s="109"/>
      <c r="G13" s="566" t="s">
        <v>263</v>
      </c>
      <c r="H13" s="566"/>
      <c r="I13" s="567">
        <f>'1ª Med_Contr'!I13:J13</f>
        <v>4457665.79</v>
      </c>
      <c r="J13" s="568"/>
    </row>
    <row r="14" spans="1:10" ht="16.5">
      <c r="A14" s="130"/>
      <c r="B14" s="109"/>
      <c r="C14" s="66"/>
      <c r="D14" s="66"/>
      <c r="E14" s="108"/>
      <c r="F14" s="108"/>
      <c r="G14" s="561" t="s">
        <v>113</v>
      </c>
      <c r="H14" s="561"/>
      <c r="I14" s="570">
        <f>CONSOLIDA!C16</f>
        <v>379826.28000000009</v>
      </c>
      <c r="J14" s="571"/>
    </row>
    <row r="15" spans="1:10" ht="16.5">
      <c r="A15" s="130"/>
      <c r="B15" s="109"/>
      <c r="C15" s="66"/>
      <c r="D15" s="66"/>
      <c r="E15" s="108"/>
      <c r="F15" s="108"/>
      <c r="G15" s="561" t="s">
        <v>182</v>
      </c>
      <c r="H15" s="561"/>
      <c r="I15" s="562">
        <f>CONSOLIDA!E16</f>
        <v>0</v>
      </c>
      <c r="J15" s="563"/>
    </row>
    <row r="16" spans="1:10" ht="16.5">
      <c r="A16" s="130"/>
      <c r="B16" s="109"/>
      <c r="C16" s="66"/>
      <c r="D16" s="66"/>
      <c r="E16" s="108"/>
      <c r="F16" s="108"/>
      <c r="G16" s="582" t="s">
        <v>181</v>
      </c>
      <c r="H16" s="583"/>
      <c r="I16" s="584">
        <f>CONSOLIDA!G16</f>
        <v>0</v>
      </c>
      <c r="J16" s="585"/>
    </row>
    <row r="17" spans="1:113" ht="17.25" thickBot="1">
      <c r="A17" s="130"/>
      <c r="B17" s="109"/>
      <c r="C17" s="66"/>
      <c r="D17" s="66"/>
      <c r="E17" s="108"/>
      <c r="F17" s="66"/>
      <c r="G17" s="66"/>
      <c r="H17" s="143"/>
      <c r="I17" s="143"/>
      <c r="J17" s="128"/>
      <c r="K17" s="564" t="s">
        <v>186</v>
      </c>
      <c r="L17" s="565"/>
      <c r="M17" s="565"/>
      <c r="N17" s="565"/>
    </row>
    <row r="18" spans="1:113" ht="15" customHeight="1">
      <c r="A18" s="551" t="s">
        <v>5</v>
      </c>
      <c r="B18" s="553" t="s">
        <v>43</v>
      </c>
      <c r="C18" s="556" t="s">
        <v>183</v>
      </c>
      <c r="D18" s="548" t="s">
        <v>36</v>
      </c>
      <c r="E18" s="548" t="s">
        <v>115</v>
      </c>
      <c r="F18" s="548" t="s">
        <v>36</v>
      </c>
      <c r="G18" s="548" t="s">
        <v>257</v>
      </c>
      <c r="H18" s="548" t="s">
        <v>36</v>
      </c>
      <c r="I18" s="548" t="s">
        <v>258</v>
      </c>
      <c r="J18" s="548" t="s">
        <v>36</v>
      </c>
      <c r="K18" s="548" t="s">
        <v>184</v>
      </c>
      <c r="L18" s="548" t="s">
        <v>36</v>
      </c>
      <c r="M18" s="548" t="s">
        <v>185</v>
      </c>
      <c r="N18" s="548" t="s">
        <v>36</v>
      </c>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row>
    <row r="19" spans="1:113" ht="18" customHeight="1">
      <c r="A19" s="552"/>
      <c r="B19" s="554"/>
      <c r="C19" s="557"/>
      <c r="D19" s="549"/>
      <c r="E19" s="549"/>
      <c r="F19" s="549"/>
      <c r="G19" s="549"/>
      <c r="H19" s="549"/>
      <c r="I19" s="549"/>
      <c r="J19" s="549"/>
      <c r="K19" s="549"/>
      <c r="L19" s="549"/>
      <c r="M19" s="549"/>
      <c r="N19" s="549"/>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row>
    <row r="20" spans="1:113" ht="21" customHeight="1" thickBot="1">
      <c r="A20" s="552"/>
      <c r="B20" s="555"/>
      <c r="C20" s="557"/>
      <c r="D20" s="549"/>
      <c r="E20" s="550"/>
      <c r="F20" s="549"/>
      <c r="G20" s="550"/>
      <c r="H20" s="549"/>
      <c r="I20" s="550"/>
      <c r="J20" s="549"/>
      <c r="K20" s="550"/>
      <c r="L20" s="550"/>
      <c r="M20" s="550"/>
      <c r="N20" s="550"/>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row>
    <row r="21" spans="1:113" s="111" customFormat="1" ht="18">
      <c r="A21" s="115"/>
      <c r="B21" s="118"/>
      <c r="C21" s="91"/>
      <c r="D21" s="90"/>
      <c r="E21" s="92"/>
      <c r="F21" s="90"/>
      <c r="G21" s="92"/>
      <c r="H21" s="90"/>
      <c r="I21" s="92"/>
      <c r="J21" s="90"/>
      <c r="K21" s="205"/>
      <c r="L21" s="206"/>
      <c r="M21" s="268"/>
      <c r="N21" s="206"/>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row>
    <row r="22" spans="1:113" s="111" customFormat="1" ht="18">
      <c r="A22" s="116" t="e">
        <f>CONSOLIDA!#REF!</f>
        <v>#REF!</v>
      </c>
      <c r="B22" s="119" t="e">
        <f>CONSOLIDA!#REF!</f>
        <v>#REF!</v>
      </c>
      <c r="C22" s="94" t="e">
        <f>#REF!+#REF!+#REF!</f>
        <v>#REF!</v>
      </c>
      <c r="D22" s="93" t="e">
        <f>C22/$C$28</f>
        <v>#REF!</v>
      </c>
      <c r="E22" s="165" t="e">
        <f>#REF!</f>
        <v>#REF!</v>
      </c>
      <c r="F22" s="93" t="e">
        <f>E22/(SUM($I$15:$I$16))</f>
        <v>#REF!</v>
      </c>
      <c r="G22" s="95" t="e">
        <f>'1ª Med_Contr'!G22+#REF!+#REF!</f>
        <v>#REF!</v>
      </c>
      <c r="H22" s="93" t="e">
        <f>G22/C$28</f>
        <v>#REF!</v>
      </c>
      <c r="I22" s="95" t="e">
        <f>C22-G22</f>
        <v>#REF!</v>
      </c>
      <c r="J22" s="93" t="e">
        <f>I22/C$28</f>
        <v>#REF!</v>
      </c>
      <c r="K22" s="207" t="e">
        <f>IF(#REF!&lt;&gt;0,#REF!-'1ª Med_Contr'!E22-'2ª Med_Contr'!E22-'3ª Med_Contr'!E22-'4ª Med_Contr'!E22-'5ª Med_Contr'!E22-'6ª Med_Contr'!E22-'7ª Med_Contr'!E22-'8ª Med_Contr'!E22-'9ª Med_Contr'!E22-'10ª Med_Contr'!E22-'11ª Med_Contr'!E22-'12ª Med_Contr'!E22,0)</f>
        <v>#REF!</v>
      </c>
      <c r="L22" s="208" t="e">
        <f>K22/#REF!</f>
        <v>#REF!</v>
      </c>
      <c r="M22" s="269" t="e">
        <f>IF(#REF!&lt;&gt;0,SUM(#REF!)-'1ª Med_Adit'!E22-'2ª Med_Adit'!E22-'3ª Med_Adit'!E22-'4ª Med_Adit'!E22-'5ª Med_Adit'!E22-'6ª Med_Adit'!E22-'7ª Med_Adit'!E22-'8ª Med_Adit'!E22-'9ª Med_Adit'!E22-'10ª Med_Adit'!E22-'11ª Med_Adit'!E22-'12ª Med_Adit'!E22,0)</f>
        <v>#REF!</v>
      </c>
      <c r="N22" s="208" t="e">
        <f>M22/SUM(#REF!)</f>
        <v>#REF!</v>
      </c>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row>
    <row r="23" spans="1:113" s="111" customFormat="1" ht="18">
      <c r="A23" s="116" t="e">
        <f>CONSOLIDA!#REF!</f>
        <v>#REF!</v>
      </c>
      <c r="B23" s="119" t="e">
        <f>CONSOLIDA!#REF!</f>
        <v>#REF!</v>
      </c>
      <c r="C23" s="96" t="e">
        <f>#REF!+#REF!+#REF!</f>
        <v>#REF!</v>
      </c>
      <c r="D23" s="93" t="e">
        <f>C23/$C$28</f>
        <v>#REF!</v>
      </c>
      <c r="E23" s="165" t="e">
        <f>#REF!</f>
        <v>#REF!</v>
      </c>
      <c r="F23" s="93" t="e">
        <f>E23/(SUM($I$15:$I$16))</f>
        <v>#REF!</v>
      </c>
      <c r="G23" s="95" t="e">
        <f>'1ª Med_Contr'!G23+#REF!+#REF!</f>
        <v>#REF!</v>
      </c>
      <c r="H23" s="93" t="e">
        <f>G23/C$28</f>
        <v>#REF!</v>
      </c>
      <c r="I23" s="95" t="e">
        <f>C23-G23</f>
        <v>#REF!</v>
      </c>
      <c r="J23" s="93" t="e">
        <f>I23/C$28</f>
        <v>#REF!</v>
      </c>
      <c r="K23" s="207" t="e">
        <f>IF(#REF!&lt;&gt;0,#REF!-'1ª Med_Contr'!E23-'2ª Med_Contr'!E23-'3ª Med_Contr'!E23-'4ª Med_Contr'!E23-'5ª Med_Contr'!E23-'6ª Med_Contr'!E23-'7ª Med_Contr'!E23-'8ª Med_Contr'!E23-'9ª Med_Contr'!E23-'10ª Med_Contr'!E23-'11ª Med_Contr'!E23-'12ª Med_Contr'!E23,0)</f>
        <v>#REF!</v>
      </c>
      <c r="L23" s="208" t="e">
        <f>K23/#REF!</f>
        <v>#REF!</v>
      </c>
      <c r="M23" s="269" t="e">
        <f>IF(#REF!&lt;&gt;0,SUM(#REF!)-'1ª Med_Adit'!E23-'2ª Med_Adit'!E23-'3ª Med_Adit'!E23-'4ª Med_Adit'!E23-'5ª Med_Adit'!E23-'6ª Med_Adit'!E23-'7ª Med_Adit'!E23-'8ª Med_Adit'!E23-'9ª Med_Adit'!E23-'10ª Med_Adit'!E23-'11ª Med_Adit'!E23-'12ª Med_Adit'!E23,0)</f>
        <v>#REF!</v>
      </c>
      <c r="N23" s="208" t="e">
        <f>M23/SUM(#REF!)</f>
        <v>#REF!</v>
      </c>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row>
    <row r="24" spans="1:113" s="111" customFormat="1" ht="33">
      <c r="A24" s="116" t="str">
        <f>CONSOLIDA!A14</f>
        <v>2.0</v>
      </c>
      <c r="B24" s="119" t="str">
        <f>CONSOLIDA!B14</f>
        <v xml:space="preserve">INSTALAÇÕES ELÉTRICAS: QUADRA POLIESPORTIVA </v>
      </c>
      <c r="C24" s="96">
        <f>Elétrica!M201+Elétrica!O201+Elétrica!N201</f>
        <v>0</v>
      </c>
      <c r="D24" s="93" t="e">
        <f>C24/$C$28</f>
        <v>#REF!</v>
      </c>
      <c r="E24" s="165">
        <f>Elétrica!AA201</f>
        <v>0</v>
      </c>
      <c r="F24" s="93" t="e">
        <f>E24/(SUM($I$15:$I$16))</f>
        <v>#DIV/0!</v>
      </c>
      <c r="G24" s="95">
        <f>'1ª Med_Contr'!G24+Elétrica!X201+Elétrica!AA201</f>
        <v>0</v>
      </c>
      <c r="H24" s="93" t="e">
        <f>G24/C$28</f>
        <v>#REF!</v>
      </c>
      <c r="I24" s="95">
        <f>C24-G24</f>
        <v>0</v>
      </c>
      <c r="J24" s="93" t="e">
        <f>I24/C$28</f>
        <v>#REF!</v>
      </c>
      <c r="K24" s="207">
        <f>IF(Elétrica!CR201&lt;&gt;0,Elétrica!M201-'1ª Med_Contr'!E24-'2ª Med_Contr'!E24-'3ª Med_Contr'!E24-'4ª Med_Contr'!E24-'5ª Med_Contr'!E24-'6ª Med_Contr'!E24-'7ª Med_Contr'!E24-'8ª Med_Contr'!E24-'9ª Med_Contr'!E24-'10ª Med_Contr'!E24-'11ª Med_Contr'!E24-'12ª Med_Contr'!E24,0)</f>
        <v>0</v>
      </c>
      <c r="L24" s="208" t="e">
        <f>K24/Elétrica!M201</f>
        <v>#DIV/0!</v>
      </c>
      <c r="M24" s="269">
        <f>IF(Elétrica!CU201&lt;&gt;0,SUM(Elétrica!N201:O201)-'1ª Med_Adit'!E24-'2ª Med_Adit'!E24-'3ª Med_Adit'!E24-'4ª Med_Adit'!E24-'5ª Med_Adit'!E24-'6ª Med_Adit'!E24-'7ª Med_Adit'!E24-'8ª Med_Adit'!E24-'9ª Med_Adit'!E24-'10ª Med_Adit'!E24-'11ª Med_Adit'!E24-'12ª Med_Adit'!E24,0)</f>
        <v>0</v>
      </c>
      <c r="N24" s="208" t="e">
        <f>M24/SUM(Elétrica!N201:O201)</f>
        <v>#DIV/0!</v>
      </c>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row>
    <row r="25" spans="1:113" s="111" customFormat="1" ht="18">
      <c r="A25" s="116" t="e">
        <f>CONSOLIDA!#REF!</f>
        <v>#REF!</v>
      </c>
      <c r="B25" s="119" t="e">
        <f>CONSOLIDA!#REF!</f>
        <v>#REF!</v>
      </c>
      <c r="C25" s="96" t="e">
        <f>#REF!+#REF!+#REF!</f>
        <v>#REF!</v>
      </c>
      <c r="D25" s="93" t="e">
        <f>C25/$C$28</f>
        <v>#REF!</v>
      </c>
      <c r="E25" s="165" t="e">
        <f>#REF!</f>
        <v>#REF!</v>
      </c>
      <c r="F25" s="93" t="e">
        <f>E25/(SUM($I$15:$I$16))</f>
        <v>#REF!</v>
      </c>
      <c r="G25" s="95" t="e">
        <f>'1ª Med_Contr'!G25+#REF!+#REF!</f>
        <v>#REF!</v>
      </c>
      <c r="H25" s="93" t="e">
        <f>G25/C$28</f>
        <v>#REF!</v>
      </c>
      <c r="I25" s="95" t="e">
        <f>C25-G25</f>
        <v>#REF!</v>
      </c>
      <c r="J25" s="93" t="e">
        <f>I25/C$28</f>
        <v>#REF!</v>
      </c>
      <c r="K25" s="207" t="e">
        <f>IF(#REF!&lt;&gt;0,#REF!-'1ª Med_Contr'!E25-'2ª Med_Contr'!E25-'3ª Med_Contr'!E25-'4ª Med_Contr'!E25-'5ª Med_Contr'!E25-'6ª Med_Contr'!E25-'7ª Med_Contr'!E25-'8ª Med_Contr'!E25-'9ª Med_Contr'!E25-'10ª Med_Contr'!E25-'11ª Med_Contr'!E25-'12ª Med_Contr'!E25,0)</f>
        <v>#REF!</v>
      </c>
      <c r="L25" s="208" t="e">
        <f>K25/#REF!</f>
        <v>#REF!</v>
      </c>
      <c r="M25" s="269" t="e">
        <f>IF(#REF!&lt;&gt;0,SUM(#REF!)-'1ª Med_Adit'!E25-'2ª Med_Adit'!E25-'3ª Med_Adit'!E25-'4ª Med_Adit'!E25-'5ª Med_Adit'!E25-'6ª Med_Adit'!E25-'7ª Med_Adit'!E25-'8ª Med_Adit'!E25-'9ª Med_Adit'!E25-'10ª Med_Adit'!E25-'11ª Med_Adit'!E25-'12ª Med_Adit'!E25,0)</f>
        <v>#REF!</v>
      </c>
      <c r="N25" s="208" t="e">
        <f>M25/SUM(#REF!)</f>
        <v>#REF!</v>
      </c>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row>
    <row r="26" spans="1:113" s="111" customFormat="1" ht="66">
      <c r="A26" s="116" t="str">
        <f>CONSOLIDA!A13</f>
        <v>1.0</v>
      </c>
      <c r="B26" s="119" t="str">
        <f>CONSOLIDA!B13</f>
        <v>CONSTRUÇÃO DE QUADRA POLI-ESPORTIVA COBERTA COM ARQUIBANCADA DE 2 DEGRAUS NAS DUAS LATERAIS  - DIMENSÃO DA QUADRA 24X32M</v>
      </c>
      <c r="C26" s="96">
        <f>Quadra!L47+Quadra!M47+Quadra!N47</f>
        <v>360676.5400000001</v>
      </c>
      <c r="D26" s="93" t="e">
        <f>C26/$C$28</f>
        <v>#REF!</v>
      </c>
      <c r="E26" s="165">
        <f>Quadra!Z47</f>
        <v>0</v>
      </c>
      <c r="F26" s="93" t="e">
        <f>E26/(SUM($I$15:$I$16))</f>
        <v>#DIV/0!</v>
      </c>
      <c r="G26" s="95">
        <f>'1ª Med_Contr'!G26+Quadra!W47+Quadra!Z47</f>
        <v>0</v>
      </c>
      <c r="H26" s="93" t="e">
        <f>G26/C$28</f>
        <v>#REF!</v>
      </c>
      <c r="I26" s="95">
        <f>C26-G26</f>
        <v>360676.5400000001</v>
      </c>
      <c r="J26" s="93" t="e">
        <f>I26/C$28</f>
        <v>#REF!</v>
      </c>
      <c r="K26" s="207">
        <f>IF(Quadra!CQ47&lt;&gt;0,Quadra!L47-'1ª Med_Contr'!E26-'2ª Med_Contr'!E26-'3ª Med_Contr'!E26-'4ª Med_Contr'!E26-'5ª Med_Contr'!E26-'6ª Med_Contr'!E26-'7ª Med_Contr'!E26-'8ª Med_Contr'!E26-'9ª Med_Contr'!E26-'10ª Med_Contr'!E26-'11ª Med_Contr'!E26-'12ª Med_Contr'!E26,0)</f>
        <v>358487.0400000001</v>
      </c>
      <c r="L26" s="208">
        <f>K26/Quadra!L47</f>
        <v>0.99392946377937419</v>
      </c>
      <c r="M26" s="269">
        <f>IF(Quadra!CT47&lt;&gt;0,SUM(Quadra!M47:N47)-'1ª Med_Adit'!E26-'2ª Med_Adit'!E26-'3ª Med_Adit'!E26-'4ª Med_Adit'!E26-'5ª Med_Adit'!E26-'6ª Med_Adit'!E26-'7ª Med_Adit'!E26-'8ª Med_Adit'!E26-'9ª Med_Adit'!E26-'10ª Med_Adit'!E26-'11ª Med_Adit'!E26-'12ª Med_Adit'!E26,0)</f>
        <v>0</v>
      </c>
      <c r="N26" s="208" t="e">
        <f>M26/SUM(Quadra!M47:N47)</f>
        <v>#DIV/0!</v>
      </c>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row>
    <row r="27" spans="1:113" ht="18.75" thickBot="1">
      <c r="A27" s="117"/>
      <c r="B27" s="120"/>
      <c r="C27" s="112"/>
      <c r="D27" s="112"/>
      <c r="E27" s="112"/>
      <c r="F27" s="112"/>
      <c r="G27" s="112"/>
      <c r="H27" s="112"/>
      <c r="I27" s="112"/>
      <c r="J27" s="112"/>
      <c r="K27" s="271"/>
      <c r="L27" s="272"/>
      <c r="M27" s="270"/>
      <c r="N27" s="209"/>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row>
    <row r="28" spans="1:113" ht="18.75" thickBot="1">
      <c r="A28" s="544" t="s">
        <v>71</v>
      </c>
      <c r="B28" s="545"/>
      <c r="C28" s="99" t="e">
        <f t="shared" ref="C28:J28" si="0">SUM(C22:C27)</f>
        <v>#REF!</v>
      </c>
      <c r="D28" s="98" t="e">
        <f t="shared" si="0"/>
        <v>#REF!</v>
      </c>
      <c r="E28" s="99" t="e">
        <f t="shared" si="0"/>
        <v>#REF!</v>
      </c>
      <c r="F28" s="98" t="e">
        <f t="shared" si="0"/>
        <v>#REF!</v>
      </c>
      <c r="G28" s="99" t="e">
        <f t="shared" si="0"/>
        <v>#REF!</v>
      </c>
      <c r="H28" s="98" t="e">
        <f t="shared" si="0"/>
        <v>#REF!</v>
      </c>
      <c r="I28" s="99" t="e">
        <f t="shared" si="0"/>
        <v>#REF!</v>
      </c>
      <c r="J28" s="98" t="e">
        <f t="shared" si="0"/>
        <v>#REF!</v>
      </c>
      <c r="K28" s="99" t="e">
        <f>SUM(K22:K27)</f>
        <v>#REF!</v>
      </c>
      <c r="L28" s="98" t="e">
        <f>K28/CONSOLIDA!C16</f>
        <v>#REF!</v>
      </c>
      <c r="M28" s="99" t="e">
        <f>SUM(M22:M27)</f>
        <v>#REF!</v>
      </c>
      <c r="N28" s="98" t="e">
        <f>M28/(CONSOLIDA!E16+CONSOLIDA!G16)</f>
        <v>#REF!</v>
      </c>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row>
    <row r="29" spans="1:113" ht="15.75">
      <c r="A29" s="132"/>
      <c r="B29" s="100"/>
      <c r="C29" s="101"/>
      <c r="D29" s="101"/>
      <c r="E29" s="101"/>
      <c r="F29" s="102"/>
      <c r="G29" s="108"/>
      <c r="H29" s="108"/>
      <c r="I29" s="108"/>
      <c r="J29" s="12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row>
    <row r="30" spans="1:113" ht="15.75">
      <c r="A30" s="133"/>
      <c r="B30" s="142"/>
      <c r="C30" s="168"/>
      <c r="D30" s="193"/>
      <c r="E30" s="101"/>
      <c r="F30" s="102"/>
      <c r="G30" s="109"/>
      <c r="H30" s="109"/>
      <c r="I30" s="109"/>
      <c r="J30" s="194"/>
    </row>
    <row r="31" spans="1:113" ht="16.5" thickBot="1">
      <c r="A31" s="133"/>
      <c r="B31" s="142" t="s">
        <v>174</v>
      </c>
      <c r="C31" s="168" t="e">
        <f>E28</f>
        <v>#REF!</v>
      </c>
      <c r="D31" s="193"/>
      <c r="E31" s="101"/>
      <c r="F31" s="102"/>
      <c r="G31" s="109"/>
      <c r="H31" s="109"/>
      <c r="I31" s="109"/>
      <c r="J31" s="194"/>
    </row>
    <row r="32" spans="1:113" ht="18.75" thickBot="1">
      <c r="A32" s="133"/>
      <c r="B32" s="166" t="s">
        <v>175</v>
      </c>
      <c r="C32" s="170" t="e">
        <f>C31</f>
        <v>#REF!</v>
      </c>
      <c r="D32" s="167" t="e">
        <f>C32/C28</f>
        <v>#REF!</v>
      </c>
      <c r="E32" s="101"/>
      <c r="F32" s="102"/>
      <c r="G32" s="109"/>
      <c r="H32" s="109"/>
      <c r="I32" s="109"/>
      <c r="J32" s="194"/>
    </row>
    <row r="33" spans="1:10" ht="15.75">
      <c r="A33" s="133"/>
      <c r="B33" s="142"/>
      <c r="C33" s="141"/>
      <c r="D33" s="101"/>
      <c r="E33" s="101"/>
      <c r="F33" s="102"/>
      <c r="G33" s="109"/>
      <c r="H33" s="109"/>
      <c r="I33" s="109"/>
      <c r="J33" s="194"/>
    </row>
    <row r="34" spans="1:10" ht="18">
      <c r="A34" s="132"/>
      <c r="B34" s="171" t="s">
        <v>176</v>
      </c>
      <c r="C34" s="546" t="e">
        <f ca="1">UPPER([3]!VExtenso(C31))</f>
        <v>#NAME?</v>
      </c>
      <c r="D34" s="546"/>
      <c r="E34" s="546"/>
      <c r="F34" s="546"/>
      <c r="G34" s="546"/>
      <c r="H34" s="546"/>
      <c r="I34" s="546"/>
      <c r="J34" s="547"/>
    </row>
    <row r="35" spans="1:10" ht="18">
      <c r="A35" s="132"/>
      <c r="B35" s="172"/>
      <c r="C35" s="546"/>
      <c r="D35" s="546"/>
      <c r="E35" s="546"/>
      <c r="F35" s="546"/>
      <c r="G35" s="546"/>
      <c r="H35" s="546"/>
      <c r="I35" s="546"/>
      <c r="J35" s="547"/>
    </row>
    <row r="36" spans="1:10" ht="15.75">
      <c r="A36" s="132"/>
      <c r="B36" s="100"/>
      <c r="C36" s="101"/>
      <c r="D36" s="101"/>
      <c r="E36" s="101"/>
      <c r="F36" s="102"/>
      <c r="G36" s="108"/>
      <c r="H36" s="108"/>
      <c r="I36" s="108"/>
      <c r="J36" s="128"/>
    </row>
    <row r="37" spans="1:10" ht="15.75">
      <c r="A37" s="132"/>
      <c r="B37" s="100"/>
      <c r="C37" s="101"/>
      <c r="D37" s="101"/>
      <c r="E37" s="101"/>
      <c r="F37" s="102"/>
      <c r="G37" s="108"/>
      <c r="H37" s="108"/>
      <c r="I37" s="108"/>
      <c r="J37" s="128"/>
    </row>
    <row r="38" spans="1:10" ht="15.75">
      <c r="A38" s="134"/>
      <c r="B38" s="100"/>
      <c r="C38" s="108"/>
      <c r="D38" s="101"/>
      <c r="E38" s="108"/>
      <c r="F38" s="108"/>
      <c r="G38" s="108"/>
      <c r="H38" s="108"/>
      <c r="I38" s="108"/>
      <c r="J38" s="128"/>
    </row>
    <row r="39" spans="1:10" ht="15.75" customHeight="1">
      <c r="A39" s="134"/>
      <c r="B39" s="266" t="s">
        <v>65</v>
      </c>
      <c r="C39" s="108"/>
      <c r="D39" s="558" t="s">
        <v>123</v>
      </c>
      <c r="E39" s="558"/>
      <c r="F39" s="558"/>
      <c r="H39" s="559" t="s">
        <v>122</v>
      </c>
      <c r="I39" s="559"/>
      <c r="J39" s="560"/>
    </row>
    <row r="40" spans="1:10" ht="16.5" thickBot="1">
      <c r="A40" s="135"/>
      <c r="B40" s="136"/>
      <c r="C40" s="137"/>
      <c r="D40" s="137"/>
      <c r="E40" s="138"/>
      <c r="F40" s="138"/>
      <c r="G40" s="138"/>
      <c r="H40" s="138"/>
      <c r="I40" s="138"/>
      <c r="J40" s="139"/>
    </row>
  </sheetData>
  <mergeCells count="40">
    <mergeCell ref="A6:J6"/>
    <mergeCell ref="G7:H7"/>
    <mergeCell ref="I7:J7"/>
    <mergeCell ref="G8:H8"/>
    <mergeCell ref="I8:J8"/>
    <mergeCell ref="G9:H9"/>
    <mergeCell ref="I9:J9"/>
    <mergeCell ref="G10:H10"/>
    <mergeCell ref="I10:J10"/>
    <mergeCell ref="G11:H11"/>
    <mergeCell ref="I11:J11"/>
    <mergeCell ref="G13:H13"/>
    <mergeCell ref="I13:J13"/>
    <mergeCell ref="G12:H12"/>
    <mergeCell ref="I12:J12"/>
    <mergeCell ref="G14:H14"/>
    <mergeCell ref="I14:J14"/>
    <mergeCell ref="G15:H15"/>
    <mergeCell ref="I15:J15"/>
    <mergeCell ref="G16:H16"/>
    <mergeCell ref="I16:J16"/>
    <mergeCell ref="M18:M20"/>
    <mergeCell ref="K17:N17"/>
    <mergeCell ref="D39:F39"/>
    <mergeCell ref="H39:J39"/>
    <mergeCell ref="N18:N20"/>
    <mergeCell ref="K18:K20"/>
    <mergeCell ref="L18:L20"/>
    <mergeCell ref="D18:D20"/>
    <mergeCell ref="E18:E20"/>
    <mergeCell ref="A28:B28"/>
    <mergeCell ref="C34:J35"/>
    <mergeCell ref="H18:H20"/>
    <mergeCell ref="I18:I20"/>
    <mergeCell ref="J18:J20"/>
    <mergeCell ref="F18:F20"/>
    <mergeCell ref="G18:G20"/>
    <mergeCell ref="A18:A20"/>
    <mergeCell ref="B18:B20"/>
    <mergeCell ref="C18:C20"/>
  </mergeCells>
  <printOptions horizontalCentered="1" verticalCentered="1"/>
  <pageMargins left="0.39370078740157483" right="0.39370078740157483" top="0.39370078740157483" bottom="0.39370078740157483" header="0.39370078740157483" footer="0.39370078740157483"/>
  <pageSetup paperSize="9" scale="55" orientation="landscape" horizontalDpi="150" verticalDpi="150" r:id="rId1"/>
  <headerFooter alignWithMargins="0">
    <oddHeader>Página &amp;P de &amp;N</oddHeader>
    <oddFooter>&amp;C&amp;F</oddFooter>
  </headerFooter>
  <rowBreaks count="1" manualBreakCount="1">
    <brk id="40" max="9" man="1"/>
  </rowBreaks>
  <colBreaks count="1" manualBreakCount="1">
    <brk id="10" max="52" man="1"/>
  </colBreaks>
  <drawing r:id="rId2"/>
</worksheet>
</file>

<file path=xl/worksheets/sheet22.xml><?xml version="1.0" encoding="utf-8"?>
<worksheet xmlns="http://schemas.openxmlformats.org/spreadsheetml/2006/main" xmlns:r="http://schemas.openxmlformats.org/officeDocument/2006/relationships">
  <sheetPr codeName="Plan22">
    <tabColor indexed="50"/>
  </sheetPr>
  <dimension ref="A1:DI40"/>
  <sheetViews>
    <sheetView view="pageBreakPreview" zoomScale="60" zoomScaleNormal="75" workbookViewId="0">
      <selection activeCell="S12" sqref="S12"/>
    </sheetView>
  </sheetViews>
  <sheetFormatPr defaultRowHeight="15"/>
  <cols>
    <col min="1" max="1" width="10.42578125" style="105" customWidth="1"/>
    <col min="2" max="2" width="62.42578125" style="105" customWidth="1"/>
    <col min="3" max="3" width="19.85546875" style="105" customWidth="1"/>
    <col min="4" max="4" width="11.42578125" style="105" customWidth="1"/>
    <col min="5" max="5" width="21.85546875" style="105" customWidth="1"/>
    <col min="6" max="6" width="11.42578125" style="105" customWidth="1"/>
    <col min="7" max="7" width="21.28515625" style="105" customWidth="1"/>
    <col min="8" max="8" width="11.42578125" style="105" customWidth="1"/>
    <col min="9" max="9" width="21.28515625" style="105" customWidth="1"/>
    <col min="10" max="10" width="11.42578125" style="105" customWidth="1"/>
    <col min="11" max="11" width="19" style="105" customWidth="1"/>
    <col min="12" max="12" width="11.42578125" style="105" customWidth="1"/>
    <col min="13" max="13" width="19" style="105" customWidth="1"/>
    <col min="14" max="14" width="11.42578125" style="105" customWidth="1"/>
    <col min="15" max="16384" width="9.140625" style="105"/>
  </cols>
  <sheetData>
    <row r="1" spans="1:10" ht="15.75">
      <c r="A1" s="121"/>
      <c r="B1" s="122" t="s">
        <v>64</v>
      </c>
      <c r="C1" s="123"/>
      <c r="D1" s="123"/>
      <c r="E1" s="123"/>
      <c r="F1" s="123"/>
      <c r="G1" s="124"/>
      <c r="H1" s="124"/>
      <c r="I1" s="124"/>
      <c r="J1" s="125"/>
    </row>
    <row r="2" spans="1:10" ht="15.75">
      <c r="A2" s="126"/>
      <c r="B2" s="127" t="s">
        <v>52</v>
      </c>
      <c r="C2" s="109"/>
      <c r="D2" s="109"/>
      <c r="E2" s="109"/>
      <c r="F2" s="109"/>
      <c r="G2" s="108"/>
      <c r="H2" s="108"/>
      <c r="I2" s="108"/>
      <c r="J2" s="128"/>
    </row>
    <row r="3" spans="1:10" ht="15.75">
      <c r="A3" s="126"/>
      <c r="B3" s="127" t="s">
        <v>169</v>
      </c>
      <c r="C3" s="109"/>
      <c r="D3" s="109"/>
      <c r="E3" s="109"/>
      <c r="F3" s="109"/>
      <c r="G3" s="108"/>
      <c r="H3" s="108"/>
      <c r="I3" s="108"/>
      <c r="J3" s="128"/>
    </row>
    <row r="4" spans="1:10" ht="15.75">
      <c r="A4" s="126"/>
      <c r="B4" s="127" t="s">
        <v>310</v>
      </c>
      <c r="C4" s="109"/>
      <c r="D4" s="109"/>
      <c r="E4" s="109"/>
      <c r="F4" s="109"/>
      <c r="G4" s="108"/>
      <c r="H4" s="108"/>
      <c r="I4" s="108"/>
      <c r="J4" s="128"/>
    </row>
    <row r="5" spans="1:10" ht="15.75">
      <c r="A5" s="126"/>
      <c r="B5" s="127" t="s">
        <v>2</v>
      </c>
      <c r="C5" s="109"/>
      <c r="D5" s="109"/>
      <c r="E5" s="109"/>
      <c r="F5" s="109"/>
      <c r="G5" s="108"/>
      <c r="H5" s="108"/>
      <c r="I5" s="108"/>
      <c r="J5" s="128"/>
    </row>
    <row r="6" spans="1:10" ht="26.25">
      <c r="A6" s="572" t="s">
        <v>261</v>
      </c>
      <c r="B6" s="573"/>
      <c r="C6" s="573"/>
      <c r="D6" s="573"/>
      <c r="E6" s="573"/>
      <c r="F6" s="573"/>
      <c r="G6" s="573"/>
      <c r="H6" s="573"/>
      <c r="I6" s="573"/>
      <c r="J6" s="574"/>
    </row>
    <row r="7" spans="1:10" s="106" customFormat="1" ht="16.5">
      <c r="A7" s="129"/>
      <c r="B7" s="107"/>
      <c r="C7" s="107"/>
      <c r="D7" s="107"/>
      <c r="E7" s="107"/>
      <c r="F7" s="107"/>
      <c r="G7" s="561" t="str">
        <f>'1ª Med_Contr'!G7:H7</f>
        <v>Termo de Contrato:</v>
      </c>
      <c r="H7" s="561"/>
      <c r="I7" s="575" t="str">
        <f>'1ª Med_Contr'!I7:J7</f>
        <v>37/2012</v>
      </c>
      <c r="J7" s="576"/>
    </row>
    <row r="8" spans="1:10" ht="16.5">
      <c r="A8" s="175" t="str">
        <f>CONSOLIDA!A6</f>
        <v>ESTABELECIMENTO: EE MARIO CORREA DA COSTA - QUADRA POLIESPORTIVA COBERTA</v>
      </c>
      <c r="B8" s="131"/>
      <c r="C8" s="108"/>
      <c r="D8" s="108"/>
      <c r="E8" s="108"/>
      <c r="F8" s="108"/>
      <c r="G8" s="577" t="s">
        <v>67</v>
      </c>
      <c r="H8" s="577"/>
      <c r="I8" s="578" t="s">
        <v>290</v>
      </c>
      <c r="J8" s="579"/>
    </row>
    <row r="9" spans="1:10" ht="16.5">
      <c r="A9" s="175" t="str">
        <f>CONSOLIDA!A7</f>
        <v>MUNICÍPIO: PARANAITA-MT</v>
      </c>
      <c r="B9" s="131"/>
      <c r="C9" s="108"/>
      <c r="D9" s="108"/>
      <c r="E9" s="108"/>
      <c r="F9" s="108"/>
      <c r="G9" s="561" t="s">
        <v>48</v>
      </c>
      <c r="H9" s="561"/>
      <c r="I9" s="569">
        <f>'1ª Med_Contr'!I9:J9+30</f>
        <v>41495</v>
      </c>
      <c r="J9" s="563"/>
    </row>
    <row r="10" spans="1:10" ht="16.5">
      <c r="A10" s="175" t="str">
        <f>CONSOLIDA!A8</f>
        <v xml:space="preserve">ENDEREÇO: VIA 2, CENTRO </v>
      </c>
      <c r="B10" s="109"/>
      <c r="C10" s="164"/>
      <c r="D10" s="164"/>
      <c r="E10" s="66"/>
      <c r="F10" s="66"/>
      <c r="G10" s="561" t="s">
        <v>103</v>
      </c>
      <c r="H10" s="561"/>
      <c r="I10" s="569">
        <f>'1ª Med_Contr'!I10:J10</f>
        <v>41435</v>
      </c>
      <c r="J10" s="563"/>
    </row>
    <row r="11" spans="1:10" ht="16.5">
      <c r="A11" s="130"/>
      <c r="B11" s="109"/>
      <c r="C11" s="66"/>
      <c r="D11" s="66"/>
      <c r="E11" s="66"/>
      <c r="F11" s="66"/>
      <c r="G11" s="561" t="s">
        <v>104</v>
      </c>
      <c r="H11" s="561"/>
      <c r="I11" s="569" t="e">
        <f>I10+#REF!</f>
        <v>#REF!</v>
      </c>
      <c r="J11" s="563"/>
    </row>
    <row r="12" spans="1:10" ht="16.5">
      <c r="A12" s="130"/>
      <c r="B12" s="109"/>
      <c r="C12" s="66"/>
      <c r="D12" s="66"/>
      <c r="E12" s="66"/>
      <c r="F12" s="66"/>
      <c r="G12" s="561" t="s">
        <v>355</v>
      </c>
      <c r="H12" s="561"/>
      <c r="I12" s="569" t="e">
        <f>'1ª Med_Contr'!I12:J12</f>
        <v>#REF!</v>
      </c>
      <c r="J12" s="563"/>
    </row>
    <row r="13" spans="1:10" s="193" customFormat="1" ht="16.5">
      <c r="A13" s="130"/>
      <c r="B13" s="109"/>
      <c r="C13" s="66"/>
      <c r="D13" s="66"/>
      <c r="E13" s="66"/>
      <c r="F13" s="66"/>
      <c r="G13" s="566" t="s">
        <v>263</v>
      </c>
      <c r="H13" s="566"/>
      <c r="I13" s="567">
        <f>'1ª Med_Contr'!I13:J13</f>
        <v>4457665.79</v>
      </c>
      <c r="J13" s="568"/>
    </row>
    <row r="14" spans="1:10" ht="16.5">
      <c r="A14" s="130"/>
      <c r="B14" s="109"/>
      <c r="C14" s="66"/>
      <c r="D14" s="66"/>
      <c r="E14" s="66"/>
      <c r="F14" s="66"/>
      <c r="G14" s="561" t="s">
        <v>113</v>
      </c>
      <c r="H14" s="561"/>
      <c r="I14" s="570">
        <f>CONSOLIDA!C16</f>
        <v>379826.28000000009</v>
      </c>
      <c r="J14" s="571"/>
    </row>
    <row r="15" spans="1:10" ht="16.5">
      <c r="A15" s="130"/>
      <c r="B15" s="109"/>
      <c r="C15" s="66"/>
      <c r="D15" s="66"/>
      <c r="E15" s="66"/>
      <c r="F15" s="66"/>
      <c r="G15" s="561" t="s">
        <v>182</v>
      </c>
      <c r="H15" s="561"/>
      <c r="I15" s="562">
        <f>CONSOLIDA!E16</f>
        <v>0</v>
      </c>
      <c r="J15" s="563"/>
    </row>
    <row r="16" spans="1:10" ht="16.5">
      <c r="A16" s="130"/>
      <c r="B16" s="109"/>
      <c r="C16" s="66"/>
      <c r="D16" s="66"/>
      <c r="E16" s="66"/>
      <c r="F16" s="66"/>
      <c r="G16" s="582" t="s">
        <v>181</v>
      </c>
      <c r="H16" s="583"/>
      <c r="I16" s="584">
        <f>CONSOLIDA!G16</f>
        <v>0</v>
      </c>
      <c r="J16" s="585"/>
    </row>
    <row r="17" spans="1:113" ht="17.25" thickBot="1">
      <c r="A17" s="130"/>
      <c r="B17" s="109"/>
      <c r="C17" s="66"/>
      <c r="D17" s="66"/>
      <c r="E17" s="66"/>
      <c r="F17" s="66"/>
      <c r="G17" s="66"/>
      <c r="H17" s="143"/>
      <c r="I17" s="143"/>
      <c r="J17" s="128"/>
      <c r="K17" s="564" t="s">
        <v>186</v>
      </c>
      <c r="L17" s="565"/>
      <c r="M17" s="565"/>
      <c r="N17" s="565"/>
    </row>
    <row r="18" spans="1:113" ht="15" customHeight="1">
      <c r="A18" s="551" t="s">
        <v>5</v>
      </c>
      <c r="B18" s="553" t="s">
        <v>43</v>
      </c>
      <c r="C18" s="556" t="s">
        <v>183</v>
      </c>
      <c r="D18" s="548" t="s">
        <v>36</v>
      </c>
      <c r="E18" s="548" t="s">
        <v>114</v>
      </c>
      <c r="F18" s="548" t="s">
        <v>36</v>
      </c>
      <c r="G18" s="548" t="s">
        <v>257</v>
      </c>
      <c r="H18" s="548" t="s">
        <v>36</v>
      </c>
      <c r="I18" s="548" t="s">
        <v>258</v>
      </c>
      <c r="J18" s="548" t="s">
        <v>36</v>
      </c>
      <c r="K18" s="548" t="s">
        <v>184</v>
      </c>
      <c r="L18" s="548" t="s">
        <v>36</v>
      </c>
      <c r="M18" s="548" t="s">
        <v>185</v>
      </c>
      <c r="N18" s="548" t="s">
        <v>36</v>
      </c>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row>
    <row r="19" spans="1:113" ht="18" customHeight="1">
      <c r="A19" s="552"/>
      <c r="B19" s="554"/>
      <c r="C19" s="557"/>
      <c r="D19" s="549"/>
      <c r="E19" s="549"/>
      <c r="F19" s="549"/>
      <c r="G19" s="549"/>
      <c r="H19" s="549"/>
      <c r="I19" s="549"/>
      <c r="J19" s="549"/>
      <c r="K19" s="549"/>
      <c r="L19" s="549"/>
      <c r="M19" s="549"/>
      <c r="N19" s="549"/>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row>
    <row r="20" spans="1:113" ht="21" customHeight="1" thickBot="1">
      <c r="A20" s="552"/>
      <c r="B20" s="555"/>
      <c r="C20" s="557"/>
      <c r="D20" s="549"/>
      <c r="E20" s="550"/>
      <c r="F20" s="549"/>
      <c r="G20" s="550"/>
      <c r="H20" s="549"/>
      <c r="I20" s="550"/>
      <c r="J20" s="549"/>
      <c r="K20" s="550"/>
      <c r="L20" s="550"/>
      <c r="M20" s="550"/>
      <c r="N20" s="550"/>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row>
    <row r="21" spans="1:113" s="111" customFormat="1" ht="18">
      <c r="A21" s="115"/>
      <c r="B21" s="118"/>
      <c r="C21" s="91"/>
      <c r="D21" s="90"/>
      <c r="E21" s="92"/>
      <c r="F21" s="90"/>
      <c r="G21" s="92"/>
      <c r="H21" s="90"/>
      <c r="I21" s="92"/>
      <c r="J21" s="90"/>
      <c r="K21" s="205"/>
      <c r="L21" s="206"/>
      <c r="M21" s="268"/>
      <c r="N21" s="206"/>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row>
    <row r="22" spans="1:113" s="111" customFormat="1" ht="18">
      <c r="A22" s="116" t="e">
        <f>CONSOLIDA!#REF!</f>
        <v>#REF!</v>
      </c>
      <c r="B22" s="119" t="e">
        <f>CONSOLIDA!#REF!</f>
        <v>#REF!</v>
      </c>
      <c r="C22" s="94" t="e">
        <f>#REF!+#REF!+#REF!</f>
        <v>#REF!</v>
      </c>
      <c r="D22" s="93" t="e">
        <f>C22/$C$28</f>
        <v>#REF!</v>
      </c>
      <c r="E22" s="95" t="e">
        <f>#REF!</f>
        <v>#REF!</v>
      </c>
      <c r="F22" s="93" t="e">
        <f>E22/$I$14</f>
        <v>#REF!</v>
      </c>
      <c r="G22" s="95" t="e">
        <f>'1ª Med_Contr'!G22+#REF!+#REF!</f>
        <v>#REF!</v>
      </c>
      <c r="H22" s="93" t="e">
        <f>G22/C$28</f>
        <v>#REF!</v>
      </c>
      <c r="I22" s="95" t="e">
        <f>C22-G22</f>
        <v>#REF!</v>
      </c>
      <c r="J22" s="93" t="e">
        <f>I22/C$28</f>
        <v>#REF!</v>
      </c>
      <c r="K22" s="207" t="e">
        <f>IF(#REF!&lt;&gt;0,#REF!-'1ª Med_Contr'!E22-'2ª Med_Contr'!E22-'3ª Med_Contr'!E22-'4ª Med_Contr'!E22-'5ª Med_Contr'!E22-'6ª Med_Contr'!E22-'7ª Med_Contr'!E22-'8ª Med_Contr'!E22-'9ª Med_Contr'!E22-'10ª Med_Contr'!E22-'11ª Med_Contr'!E22-'12ª Med_Contr'!E22,0)</f>
        <v>#REF!</v>
      </c>
      <c r="L22" s="208" t="e">
        <f>K22/#REF!</f>
        <v>#REF!</v>
      </c>
      <c r="M22" s="269" t="e">
        <f>IF(#REF!&lt;&gt;0,SUM(#REF!)-'1ª Med_Adit'!E22-'2ª Med_Adit'!E22-'3ª Med_Adit'!E22-'4ª Med_Adit'!E22-'5ª Med_Adit'!E22-'6ª Med_Adit'!E22-'7ª Med_Adit'!E22-'8ª Med_Adit'!E22-'9ª Med_Adit'!E22-'10ª Med_Adit'!E22-'11ª Med_Adit'!E22-'12ª Med_Adit'!E22,0)</f>
        <v>#REF!</v>
      </c>
      <c r="N22" s="208" t="e">
        <f>M22/SUM(#REF!)</f>
        <v>#REF!</v>
      </c>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row>
    <row r="23" spans="1:113" s="111" customFormat="1" ht="18">
      <c r="A23" s="116" t="e">
        <f>CONSOLIDA!#REF!</f>
        <v>#REF!</v>
      </c>
      <c r="B23" s="119" t="e">
        <f>CONSOLIDA!#REF!</f>
        <v>#REF!</v>
      </c>
      <c r="C23" s="96" t="e">
        <f>#REF!+#REF!+#REF!</f>
        <v>#REF!</v>
      </c>
      <c r="D23" s="93" t="e">
        <f>C23/$C$28</f>
        <v>#REF!</v>
      </c>
      <c r="E23" s="95" t="e">
        <f>#REF!</f>
        <v>#REF!</v>
      </c>
      <c r="F23" s="93" t="e">
        <f>E23/$I$14</f>
        <v>#REF!</v>
      </c>
      <c r="G23" s="95" t="e">
        <f>'1ª Med_Contr'!G23+#REF!+#REF!</f>
        <v>#REF!</v>
      </c>
      <c r="H23" s="93" t="e">
        <f>G23/C$28</f>
        <v>#REF!</v>
      </c>
      <c r="I23" s="95" t="e">
        <f>C23-G23</f>
        <v>#REF!</v>
      </c>
      <c r="J23" s="93" t="e">
        <f>I23/C$28</f>
        <v>#REF!</v>
      </c>
      <c r="K23" s="207" t="e">
        <f>IF(#REF!&lt;&gt;0,#REF!-'1ª Med_Contr'!E23-'2ª Med_Contr'!E23-'3ª Med_Contr'!E23-'4ª Med_Contr'!E23-'5ª Med_Contr'!E23-'6ª Med_Contr'!E23-'7ª Med_Contr'!E23-'8ª Med_Contr'!E23-'9ª Med_Contr'!E23-'10ª Med_Contr'!E23-'11ª Med_Contr'!E23-'12ª Med_Contr'!E23,0)</f>
        <v>#REF!</v>
      </c>
      <c r="L23" s="208" t="e">
        <f>K23/#REF!</f>
        <v>#REF!</v>
      </c>
      <c r="M23" s="269" t="e">
        <f>IF(#REF!&lt;&gt;0,SUM(#REF!)-'1ª Med_Adit'!E23-'2ª Med_Adit'!E23-'3ª Med_Adit'!E23-'4ª Med_Adit'!E23-'5ª Med_Adit'!E23-'6ª Med_Adit'!E23-'7ª Med_Adit'!E23-'8ª Med_Adit'!E23-'9ª Med_Adit'!E23-'10ª Med_Adit'!E23-'11ª Med_Adit'!E23-'12ª Med_Adit'!E23,0)</f>
        <v>#REF!</v>
      </c>
      <c r="N23" s="208" t="e">
        <f>M23/SUM(#REF!)</f>
        <v>#REF!</v>
      </c>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row>
    <row r="24" spans="1:113" s="111" customFormat="1" ht="33">
      <c r="A24" s="116" t="str">
        <f>CONSOLIDA!A14</f>
        <v>2.0</v>
      </c>
      <c r="B24" s="119" t="str">
        <f>CONSOLIDA!B14</f>
        <v xml:space="preserve">INSTALAÇÕES ELÉTRICAS: QUADRA POLIESPORTIVA </v>
      </c>
      <c r="C24" s="96">
        <f>Elétrica!M201+Elétrica!O201+Elétrica!N201</f>
        <v>0</v>
      </c>
      <c r="D24" s="93" t="e">
        <f>C24/$C$28</f>
        <v>#REF!</v>
      </c>
      <c r="E24" s="95">
        <f>Elétrica!X201</f>
        <v>0</v>
      </c>
      <c r="F24" s="93">
        <f>E24/$I$14</f>
        <v>0</v>
      </c>
      <c r="G24" s="95">
        <f>'1ª Med_Contr'!G24+Elétrica!X201+Elétrica!AA201</f>
        <v>0</v>
      </c>
      <c r="H24" s="93" t="e">
        <f>G24/C$28</f>
        <v>#REF!</v>
      </c>
      <c r="I24" s="95">
        <f>C24-G24</f>
        <v>0</v>
      </c>
      <c r="J24" s="93" t="e">
        <f>I24/C$28</f>
        <v>#REF!</v>
      </c>
      <c r="K24" s="207">
        <f>IF(Elétrica!CR201&lt;&gt;0,Elétrica!M201-'1ª Med_Contr'!E24-'2ª Med_Contr'!E24-'3ª Med_Contr'!E24-'4ª Med_Contr'!E24-'5ª Med_Contr'!E24-'6ª Med_Contr'!E24-'7ª Med_Contr'!E24-'8ª Med_Contr'!E24-'9ª Med_Contr'!E24-'10ª Med_Contr'!E24-'11ª Med_Contr'!E24-'12ª Med_Contr'!E24,0)</f>
        <v>0</v>
      </c>
      <c r="L24" s="208" t="e">
        <f>K24/Elétrica!M201</f>
        <v>#DIV/0!</v>
      </c>
      <c r="M24" s="269">
        <f>IF(Elétrica!CU201&lt;&gt;0,SUM(Elétrica!N201:O201)-'1ª Med_Adit'!E24-'2ª Med_Adit'!E24-'3ª Med_Adit'!E24-'4ª Med_Adit'!E24-'5ª Med_Adit'!E24-'6ª Med_Adit'!E24-'7ª Med_Adit'!E24-'8ª Med_Adit'!E24-'9ª Med_Adit'!E24-'10ª Med_Adit'!E24-'11ª Med_Adit'!E24-'12ª Med_Adit'!E24,0)</f>
        <v>0</v>
      </c>
      <c r="N24" s="208" t="e">
        <f>M24/SUM(Elétrica!N201:O201)</f>
        <v>#DIV/0!</v>
      </c>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row>
    <row r="25" spans="1:113" s="111" customFormat="1" ht="18">
      <c r="A25" s="116" t="e">
        <f>CONSOLIDA!#REF!</f>
        <v>#REF!</v>
      </c>
      <c r="B25" s="119" t="e">
        <f>CONSOLIDA!#REF!</f>
        <v>#REF!</v>
      </c>
      <c r="C25" s="96" t="e">
        <f>#REF!+#REF!+#REF!</f>
        <v>#REF!</v>
      </c>
      <c r="D25" s="93" t="e">
        <f>C25/$C$28</f>
        <v>#REF!</v>
      </c>
      <c r="E25" s="97" t="e">
        <f>#REF!</f>
        <v>#REF!</v>
      </c>
      <c r="F25" s="93" t="e">
        <f>E25/$I$14</f>
        <v>#REF!</v>
      </c>
      <c r="G25" s="95" t="e">
        <f>'1ª Med_Contr'!G25+#REF!+#REF!</f>
        <v>#REF!</v>
      </c>
      <c r="H25" s="93" t="e">
        <f>G25/C$28</f>
        <v>#REF!</v>
      </c>
      <c r="I25" s="95" t="e">
        <f>C25-G25</f>
        <v>#REF!</v>
      </c>
      <c r="J25" s="93" t="e">
        <f>I25/C$28</f>
        <v>#REF!</v>
      </c>
      <c r="K25" s="207" t="e">
        <f>IF(#REF!&lt;&gt;0,#REF!-'1ª Med_Contr'!E25-'2ª Med_Contr'!E25-'3ª Med_Contr'!E25-'4ª Med_Contr'!E25-'5ª Med_Contr'!E25-'6ª Med_Contr'!E25-'7ª Med_Contr'!E25-'8ª Med_Contr'!E25-'9ª Med_Contr'!E25-'10ª Med_Contr'!E25-'11ª Med_Contr'!E25-'12ª Med_Contr'!E25,0)</f>
        <v>#REF!</v>
      </c>
      <c r="L25" s="208" t="e">
        <f>K25/#REF!</f>
        <v>#REF!</v>
      </c>
      <c r="M25" s="269" t="e">
        <f>IF(#REF!&lt;&gt;0,SUM(#REF!)-'1ª Med_Adit'!E25-'2ª Med_Adit'!E25-'3ª Med_Adit'!E25-'4ª Med_Adit'!E25-'5ª Med_Adit'!E25-'6ª Med_Adit'!E25-'7ª Med_Adit'!E25-'8ª Med_Adit'!E25-'9ª Med_Adit'!E25-'10ª Med_Adit'!E25-'11ª Med_Adit'!E25-'12ª Med_Adit'!E25,0)</f>
        <v>#REF!</v>
      </c>
      <c r="N25" s="208" t="e">
        <f>M25/SUM(#REF!)</f>
        <v>#REF!</v>
      </c>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row>
    <row r="26" spans="1:113" s="111" customFormat="1" ht="66">
      <c r="A26" s="116" t="str">
        <f>CONSOLIDA!A13</f>
        <v>1.0</v>
      </c>
      <c r="B26" s="119" t="str">
        <f>CONSOLIDA!B13</f>
        <v>CONSTRUÇÃO DE QUADRA POLI-ESPORTIVA COBERTA COM ARQUIBANCADA DE 2 DEGRAUS NAS DUAS LATERAIS  - DIMENSÃO DA QUADRA 24X32M</v>
      </c>
      <c r="C26" s="96">
        <f>Quadra!L47+Quadra!M47+Quadra!N47</f>
        <v>360676.5400000001</v>
      </c>
      <c r="D26" s="93" t="e">
        <f>C26/$C$28</f>
        <v>#REF!</v>
      </c>
      <c r="E26" s="97">
        <f>Quadra!W47</f>
        <v>0</v>
      </c>
      <c r="F26" s="93">
        <f>E26/$I$14</f>
        <v>0</v>
      </c>
      <c r="G26" s="95">
        <f>'1ª Med_Contr'!G26+Quadra!W47+Quadra!Z47</f>
        <v>0</v>
      </c>
      <c r="H26" s="93" t="e">
        <f>G26/C$28</f>
        <v>#REF!</v>
      </c>
      <c r="I26" s="95">
        <f>C26-G26</f>
        <v>360676.5400000001</v>
      </c>
      <c r="J26" s="93" t="e">
        <f>I26/C$28</f>
        <v>#REF!</v>
      </c>
      <c r="K26" s="207">
        <f>IF(Quadra!CQ47&lt;&gt;0,Quadra!L47-'1ª Med_Contr'!E26-'2ª Med_Contr'!E26-'3ª Med_Contr'!E26-'4ª Med_Contr'!E26-'5ª Med_Contr'!E26-'6ª Med_Contr'!E26-'7ª Med_Contr'!E26-'8ª Med_Contr'!E26-'9ª Med_Contr'!E26-'10ª Med_Contr'!E26-'11ª Med_Contr'!E26-'12ª Med_Contr'!E26,0)</f>
        <v>358487.0400000001</v>
      </c>
      <c r="L26" s="208">
        <f>K26/Quadra!L47</f>
        <v>0.99392946377937419</v>
      </c>
      <c r="M26" s="269">
        <f>IF(Quadra!CT47&lt;&gt;0,SUM(Quadra!M47:N47)-'1ª Med_Adit'!E26-'2ª Med_Adit'!E26-'3ª Med_Adit'!E26-'4ª Med_Adit'!E26-'5ª Med_Adit'!E26-'6ª Med_Adit'!E26-'7ª Med_Adit'!E26-'8ª Med_Adit'!E26-'9ª Med_Adit'!E26-'10ª Med_Adit'!E26-'11ª Med_Adit'!E26-'12ª Med_Adit'!E26,0)</f>
        <v>0</v>
      </c>
      <c r="N26" s="208" t="e">
        <f>M26/SUM(Quadra!M47:N47)</f>
        <v>#DIV/0!</v>
      </c>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row>
    <row r="27" spans="1:113" ht="18.75" thickBot="1">
      <c r="A27" s="117"/>
      <c r="B27" s="120"/>
      <c r="C27" s="112"/>
      <c r="D27" s="112"/>
      <c r="E27" s="112"/>
      <c r="F27" s="112"/>
      <c r="G27" s="112"/>
      <c r="H27" s="112"/>
      <c r="I27" s="112"/>
      <c r="J27" s="112"/>
      <c r="K27" s="271"/>
      <c r="L27" s="272"/>
      <c r="M27" s="270"/>
      <c r="N27" s="209"/>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row>
    <row r="28" spans="1:113" ht="18.75" thickBot="1">
      <c r="A28" s="544" t="s">
        <v>71</v>
      </c>
      <c r="B28" s="545"/>
      <c r="C28" s="99" t="e">
        <f t="shared" ref="C28:J28" si="0">SUM(C22:C27)</f>
        <v>#REF!</v>
      </c>
      <c r="D28" s="98" t="e">
        <f t="shared" si="0"/>
        <v>#REF!</v>
      </c>
      <c r="E28" s="99" t="e">
        <f t="shared" si="0"/>
        <v>#REF!</v>
      </c>
      <c r="F28" s="98" t="e">
        <f t="shared" si="0"/>
        <v>#REF!</v>
      </c>
      <c r="G28" s="99" t="e">
        <f t="shared" si="0"/>
        <v>#REF!</v>
      </c>
      <c r="H28" s="98" t="e">
        <f t="shared" si="0"/>
        <v>#REF!</v>
      </c>
      <c r="I28" s="99" t="e">
        <f t="shared" si="0"/>
        <v>#REF!</v>
      </c>
      <c r="J28" s="98" t="e">
        <f t="shared" si="0"/>
        <v>#REF!</v>
      </c>
      <c r="K28" s="99" t="e">
        <f>SUM(K22:K27)</f>
        <v>#REF!</v>
      </c>
      <c r="L28" s="98" t="e">
        <f>K28/CONSOLIDA!C16</f>
        <v>#REF!</v>
      </c>
      <c r="M28" s="99" t="e">
        <f>SUM(M22:M27)</f>
        <v>#REF!</v>
      </c>
      <c r="N28" s="98" t="e">
        <f>M28/(CONSOLIDA!E16+CONSOLIDA!G16)</f>
        <v>#REF!</v>
      </c>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row>
    <row r="29" spans="1:113" ht="15.75">
      <c r="A29" s="132"/>
      <c r="B29" s="100"/>
      <c r="C29" s="101"/>
      <c r="D29" s="101"/>
      <c r="E29" s="101"/>
      <c r="F29" s="101"/>
      <c r="G29" s="108"/>
      <c r="H29" s="108"/>
      <c r="I29" s="108"/>
      <c r="J29" s="12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row>
    <row r="30" spans="1:113" ht="15.75">
      <c r="A30" s="133"/>
      <c r="B30" s="142" t="s">
        <v>173</v>
      </c>
      <c r="C30" s="168" t="e">
        <f>E28</f>
        <v>#REF!</v>
      </c>
      <c r="D30" s="193"/>
      <c r="E30" s="101"/>
      <c r="F30" s="101"/>
      <c r="G30" s="109"/>
      <c r="H30" s="109"/>
      <c r="I30" s="109"/>
      <c r="J30" s="194"/>
    </row>
    <row r="31" spans="1:113" ht="16.5" thickBot="1">
      <c r="A31" s="133"/>
      <c r="B31" s="142"/>
      <c r="C31" s="168"/>
      <c r="D31" s="193"/>
      <c r="E31" s="101"/>
      <c r="F31" s="101"/>
      <c r="G31" s="109"/>
      <c r="H31" s="109"/>
      <c r="I31" s="109"/>
      <c r="J31" s="194"/>
    </row>
    <row r="32" spans="1:113" ht="18.75" thickBot="1">
      <c r="A32" s="133"/>
      <c r="B32" s="166" t="s">
        <v>175</v>
      </c>
      <c r="C32" s="170" t="e">
        <f>C30</f>
        <v>#REF!</v>
      </c>
      <c r="D32" s="167" t="e">
        <f>C32/C28</f>
        <v>#REF!</v>
      </c>
      <c r="E32" s="101"/>
      <c r="F32" s="101"/>
      <c r="G32" s="109"/>
      <c r="H32" s="109"/>
      <c r="I32" s="109"/>
      <c r="J32" s="194"/>
    </row>
    <row r="33" spans="1:10" ht="15.75">
      <c r="A33" s="133"/>
      <c r="B33" s="142"/>
      <c r="C33" s="141"/>
      <c r="D33" s="101"/>
      <c r="E33" s="101"/>
      <c r="F33" s="101"/>
      <c r="G33" s="109"/>
      <c r="H33" s="109"/>
      <c r="I33" s="109"/>
      <c r="J33" s="194"/>
    </row>
    <row r="34" spans="1:10" ht="18">
      <c r="A34" s="132"/>
      <c r="B34" s="171" t="s">
        <v>176</v>
      </c>
      <c r="C34" s="546" t="e">
        <f ca="1">UPPER([3]!VExtenso(C30))</f>
        <v>#NAME?</v>
      </c>
      <c r="D34" s="546"/>
      <c r="E34" s="546"/>
      <c r="F34" s="546"/>
      <c r="G34" s="546"/>
      <c r="H34" s="546"/>
      <c r="I34" s="546"/>
      <c r="J34" s="547"/>
    </row>
    <row r="35" spans="1:10" ht="18">
      <c r="A35" s="132"/>
      <c r="B35" s="172"/>
      <c r="C35" s="546"/>
      <c r="D35" s="546"/>
      <c r="E35" s="546"/>
      <c r="F35" s="546"/>
      <c r="G35" s="546"/>
      <c r="H35" s="546"/>
      <c r="I35" s="546"/>
      <c r="J35" s="547"/>
    </row>
    <row r="36" spans="1:10" ht="15.75">
      <c r="A36" s="132"/>
      <c r="B36" s="100"/>
      <c r="C36" s="101"/>
      <c r="D36" s="101"/>
      <c r="E36" s="101"/>
      <c r="F36" s="101"/>
      <c r="G36" s="108"/>
      <c r="H36" s="108"/>
      <c r="I36" s="108"/>
      <c r="J36" s="128"/>
    </row>
    <row r="37" spans="1:10" ht="15.75">
      <c r="A37" s="132"/>
      <c r="B37" s="100"/>
      <c r="C37" s="101"/>
      <c r="D37" s="101"/>
      <c r="E37" s="101"/>
      <c r="F37" s="101"/>
      <c r="G37" s="108"/>
      <c r="H37" s="108"/>
      <c r="I37" s="108"/>
      <c r="J37" s="128"/>
    </row>
    <row r="38" spans="1:10" ht="15.75">
      <c r="A38" s="134"/>
      <c r="B38" s="103"/>
      <c r="C38" s="108"/>
      <c r="D38" s="173"/>
      <c r="E38" s="173"/>
      <c r="F38" s="108"/>
      <c r="G38" s="104"/>
      <c r="H38" s="104"/>
      <c r="I38" s="104"/>
      <c r="J38" s="128"/>
    </row>
    <row r="39" spans="1:10" ht="15.75" customHeight="1">
      <c r="A39" s="134"/>
      <c r="B39" s="174" t="s">
        <v>65</v>
      </c>
      <c r="C39" s="108"/>
      <c r="D39" s="581" t="s">
        <v>123</v>
      </c>
      <c r="E39" s="581"/>
      <c r="F39" s="108"/>
      <c r="G39" s="580" t="s">
        <v>122</v>
      </c>
      <c r="H39" s="580"/>
      <c r="I39" s="580"/>
      <c r="J39" s="128"/>
    </row>
    <row r="40" spans="1:10" ht="16.5" thickBot="1">
      <c r="A40" s="135"/>
      <c r="B40" s="136"/>
      <c r="C40" s="137"/>
      <c r="D40" s="137"/>
      <c r="E40" s="137"/>
      <c r="F40" s="137"/>
      <c r="G40" s="138"/>
      <c r="H40" s="138"/>
      <c r="I40" s="138"/>
      <c r="J40" s="139"/>
    </row>
  </sheetData>
  <mergeCells count="40">
    <mergeCell ref="I10:J10"/>
    <mergeCell ref="G14:H14"/>
    <mergeCell ref="I14:J14"/>
    <mergeCell ref="K18:K20"/>
    <mergeCell ref="L18:L20"/>
    <mergeCell ref="K17:N17"/>
    <mergeCell ref="M18:M20"/>
    <mergeCell ref="N18:N20"/>
    <mergeCell ref="G16:H16"/>
    <mergeCell ref="G10:H10"/>
    <mergeCell ref="G11:H11"/>
    <mergeCell ref="I11:J11"/>
    <mergeCell ref="I16:J16"/>
    <mergeCell ref="G13:H13"/>
    <mergeCell ref="I13:J13"/>
    <mergeCell ref="G15:H15"/>
    <mergeCell ref="A6:J6"/>
    <mergeCell ref="G7:H7"/>
    <mergeCell ref="G8:H8"/>
    <mergeCell ref="G9:H9"/>
    <mergeCell ref="I7:J7"/>
    <mergeCell ref="I8:J8"/>
    <mergeCell ref="I9:J9"/>
    <mergeCell ref="I15:J15"/>
    <mergeCell ref="G12:H12"/>
    <mergeCell ref="I12:J12"/>
    <mergeCell ref="A28:B28"/>
    <mergeCell ref="A18:A20"/>
    <mergeCell ref="D18:D20"/>
    <mergeCell ref="B18:B20"/>
    <mergeCell ref="C18:C20"/>
    <mergeCell ref="E18:E20"/>
    <mergeCell ref="G39:I39"/>
    <mergeCell ref="I18:I20"/>
    <mergeCell ref="J18:J20"/>
    <mergeCell ref="F18:F20"/>
    <mergeCell ref="D39:E39"/>
    <mergeCell ref="C34:J35"/>
    <mergeCell ref="G18:G20"/>
    <mergeCell ref="H18:H20"/>
  </mergeCells>
  <phoneticPr fontId="0" type="noConversion"/>
  <printOptions horizontalCentered="1" verticalCentered="1"/>
  <pageMargins left="0.39370078740157483" right="0.39370078740157483" top="0.39370078740157483" bottom="0.39370078740157483" header="0.39370078740157483" footer="0.39370078740157483"/>
  <pageSetup paperSize="9" scale="55" orientation="landscape" horizontalDpi="150" verticalDpi="150" r:id="rId1"/>
  <headerFooter alignWithMargins="0">
    <oddHeader>Página &amp;P de &amp;N</oddHeader>
    <oddFooter>&amp;C&amp;F</oddFooter>
  </headerFooter>
  <rowBreaks count="1" manualBreakCount="1">
    <brk id="40" max="9" man="1"/>
  </rowBreaks>
  <colBreaks count="1" manualBreakCount="1">
    <brk id="10" max="47" man="1"/>
  </colBreaks>
  <drawing r:id="rId2"/>
</worksheet>
</file>

<file path=xl/worksheets/sheet23.xml><?xml version="1.0" encoding="utf-8"?>
<worksheet xmlns="http://schemas.openxmlformats.org/spreadsheetml/2006/main" xmlns:r="http://schemas.openxmlformats.org/officeDocument/2006/relationships">
  <sheetPr codeName="Plan25">
    <tabColor rgb="FFFFC000"/>
  </sheetPr>
  <dimension ref="A1:DI40"/>
  <sheetViews>
    <sheetView view="pageBreakPreview" zoomScale="60" zoomScaleNormal="75" workbookViewId="0">
      <selection activeCell="O16" sqref="O15:O16"/>
    </sheetView>
  </sheetViews>
  <sheetFormatPr defaultRowHeight="15"/>
  <cols>
    <col min="1" max="1" width="10.42578125" style="105" customWidth="1"/>
    <col min="2" max="2" width="62.42578125" style="105" customWidth="1"/>
    <col min="3" max="3" width="19.85546875" style="105" customWidth="1"/>
    <col min="4" max="4" width="11.42578125" style="105" customWidth="1"/>
    <col min="5" max="5" width="21.85546875" style="105" customWidth="1"/>
    <col min="6" max="6" width="11.42578125" style="105" customWidth="1"/>
    <col min="7" max="7" width="21.28515625" style="105" customWidth="1"/>
    <col min="8" max="8" width="11.42578125" style="105" customWidth="1"/>
    <col min="9" max="9" width="21.28515625" style="105" customWidth="1"/>
    <col min="10" max="10" width="11.42578125" style="105" customWidth="1"/>
    <col min="11" max="11" width="19" style="105" customWidth="1"/>
    <col min="12" max="12" width="11.42578125" style="105" customWidth="1"/>
    <col min="13" max="13" width="19" style="105" customWidth="1"/>
    <col min="14" max="14" width="11.42578125" style="105" customWidth="1"/>
    <col min="15" max="15" width="11.140625" style="105" bestFit="1" customWidth="1"/>
    <col min="16" max="16384" width="9.140625" style="105"/>
  </cols>
  <sheetData>
    <row r="1" spans="1:10" ht="15.75">
      <c r="A1" s="121"/>
      <c r="B1" s="122" t="s">
        <v>64</v>
      </c>
      <c r="C1" s="123"/>
      <c r="D1" s="123"/>
      <c r="E1" s="123"/>
      <c r="F1" s="123"/>
      <c r="G1" s="124"/>
      <c r="H1" s="124"/>
      <c r="I1" s="124"/>
      <c r="J1" s="125"/>
    </row>
    <row r="2" spans="1:10" ht="15.75">
      <c r="A2" s="126"/>
      <c r="B2" s="127" t="s">
        <v>52</v>
      </c>
      <c r="C2" s="109"/>
      <c r="D2" s="109"/>
      <c r="E2" s="109"/>
      <c r="F2" s="109"/>
      <c r="G2" s="108"/>
      <c r="H2" s="108"/>
      <c r="I2" s="108"/>
      <c r="J2" s="128"/>
    </row>
    <row r="3" spans="1:10" ht="15.75">
      <c r="A3" s="126"/>
      <c r="B3" s="127" t="s">
        <v>169</v>
      </c>
      <c r="C3" s="109"/>
      <c r="D3" s="109"/>
      <c r="E3" s="109"/>
      <c r="F3" s="109"/>
      <c r="G3" s="108"/>
      <c r="H3" s="108"/>
      <c r="I3" s="108"/>
      <c r="J3" s="128"/>
    </row>
    <row r="4" spans="1:10" ht="15.75">
      <c r="A4" s="126"/>
      <c r="B4" s="127" t="s">
        <v>310</v>
      </c>
      <c r="C4" s="109"/>
      <c r="D4" s="109"/>
      <c r="E4" s="109"/>
      <c r="F4" s="109"/>
      <c r="G4" s="108"/>
      <c r="H4" s="108"/>
      <c r="I4" s="108"/>
      <c r="J4" s="128"/>
    </row>
    <row r="5" spans="1:10" ht="15.75">
      <c r="A5" s="126"/>
      <c r="B5" s="127" t="s">
        <v>2</v>
      </c>
      <c r="C5" s="109"/>
      <c r="D5" s="109"/>
      <c r="E5" s="109"/>
      <c r="F5" s="109"/>
      <c r="G5" s="108"/>
      <c r="H5" s="108"/>
      <c r="I5" s="108"/>
      <c r="J5" s="128"/>
    </row>
    <row r="6" spans="1:10" ht="26.25">
      <c r="A6" s="572" t="s">
        <v>262</v>
      </c>
      <c r="B6" s="573"/>
      <c r="C6" s="573"/>
      <c r="D6" s="573"/>
      <c r="E6" s="573"/>
      <c r="F6" s="573"/>
      <c r="G6" s="573"/>
      <c r="H6" s="573"/>
      <c r="I6" s="573"/>
      <c r="J6" s="574"/>
    </row>
    <row r="7" spans="1:10" s="106" customFormat="1" ht="16.5">
      <c r="A7" s="129"/>
      <c r="B7" s="107"/>
      <c r="C7" s="107"/>
      <c r="D7" s="107"/>
      <c r="E7" s="107"/>
      <c r="F7" s="131"/>
      <c r="G7" s="561" t="s">
        <v>124</v>
      </c>
      <c r="H7" s="561"/>
      <c r="I7" s="591" t="str">
        <f>'1ª Med_Contr'!I7:J7</f>
        <v>37/2012</v>
      </c>
      <c r="J7" s="592"/>
    </row>
    <row r="8" spans="1:10" ht="16.5">
      <c r="A8" s="175" t="str">
        <f>CONSOLIDA!A6</f>
        <v>ESTABELECIMENTO: EE MARIO CORREA DA COSTA - QUADRA POLIESPORTIVA COBERTA</v>
      </c>
      <c r="B8" s="131"/>
      <c r="C8" s="108"/>
      <c r="D8" s="108"/>
      <c r="E8" s="108"/>
      <c r="F8" s="108"/>
      <c r="G8" s="577" t="s">
        <v>67</v>
      </c>
      <c r="H8" s="577"/>
      <c r="I8" s="578" t="s">
        <v>260</v>
      </c>
      <c r="J8" s="579"/>
    </row>
    <row r="9" spans="1:10" ht="16.5">
      <c r="A9" s="175" t="str">
        <f>CONSOLIDA!A7</f>
        <v>MUNICÍPIO: PARANAITA-MT</v>
      </c>
      <c r="B9" s="131"/>
      <c r="C9" s="108"/>
      <c r="D9" s="108"/>
      <c r="E9" s="108"/>
      <c r="F9" s="108"/>
      <c r="G9" s="561" t="s">
        <v>48</v>
      </c>
      <c r="H9" s="561"/>
      <c r="I9" s="569">
        <f>I10+30</f>
        <v>41465</v>
      </c>
      <c r="J9" s="563"/>
    </row>
    <row r="10" spans="1:10" ht="16.5">
      <c r="A10" s="175" t="str">
        <f>CONSOLIDA!A8</f>
        <v xml:space="preserve">ENDEREÇO: VIA 2, CENTRO </v>
      </c>
      <c r="B10" s="109"/>
      <c r="C10" s="164"/>
      <c r="D10" s="164"/>
      <c r="E10" s="108"/>
      <c r="F10" s="108"/>
      <c r="G10" s="561" t="s">
        <v>103</v>
      </c>
      <c r="H10" s="561"/>
      <c r="I10" s="589">
        <f>'1ª Med_Contr'!I10:J10</f>
        <v>41435</v>
      </c>
      <c r="J10" s="590"/>
    </row>
    <row r="11" spans="1:10" ht="16.5">
      <c r="A11" s="130"/>
      <c r="B11" s="109"/>
      <c r="C11" s="66"/>
      <c r="D11" s="66"/>
      <c r="E11" s="108"/>
      <c r="F11" s="108"/>
      <c r="G11" s="561" t="s">
        <v>104</v>
      </c>
      <c r="H11" s="561"/>
      <c r="I11" s="569" t="e">
        <f>I10+#REF!</f>
        <v>#REF!</v>
      </c>
      <c r="J11" s="563"/>
    </row>
    <row r="12" spans="1:10" ht="16.5">
      <c r="A12" s="130"/>
      <c r="B12" s="109"/>
      <c r="C12" s="66"/>
      <c r="D12" s="66"/>
      <c r="E12" s="108"/>
      <c r="F12" s="108"/>
      <c r="G12" s="561" t="s">
        <v>355</v>
      </c>
      <c r="H12" s="561"/>
      <c r="I12" s="569" t="e">
        <f>'1ª Med_Contr'!I12:J12</f>
        <v>#REF!</v>
      </c>
      <c r="J12" s="563"/>
    </row>
    <row r="13" spans="1:10" s="193" customFormat="1" ht="16.5">
      <c r="A13" s="130"/>
      <c r="B13" s="109"/>
      <c r="C13" s="66"/>
      <c r="D13" s="66"/>
      <c r="E13" s="109"/>
      <c r="F13" s="109"/>
      <c r="G13" s="586" t="s">
        <v>263</v>
      </c>
      <c r="H13" s="586"/>
      <c r="I13" s="587">
        <f>'1ª Med_Contr'!I13:J13</f>
        <v>4457665.79</v>
      </c>
      <c r="J13" s="588"/>
    </row>
    <row r="14" spans="1:10" ht="16.5">
      <c r="A14" s="130"/>
      <c r="B14" s="109"/>
      <c r="C14" s="66"/>
      <c r="D14" s="66"/>
      <c r="E14" s="108"/>
      <c r="F14" s="108"/>
      <c r="G14" s="561" t="s">
        <v>113</v>
      </c>
      <c r="H14" s="561"/>
      <c r="I14" s="570">
        <f>CONSOLIDA!C16</f>
        <v>379826.28000000009</v>
      </c>
      <c r="J14" s="571"/>
    </row>
    <row r="15" spans="1:10" ht="16.5">
      <c r="A15" s="130"/>
      <c r="B15" s="109"/>
      <c r="C15" s="66"/>
      <c r="D15" s="66"/>
      <c r="E15" s="108"/>
      <c r="F15" s="108"/>
      <c r="G15" s="561" t="s">
        <v>182</v>
      </c>
      <c r="H15" s="561"/>
      <c r="I15" s="562">
        <f>CONSOLIDA!E16</f>
        <v>0</v>
      </c>
      <c r="J15" s="563"/>
    </row>
    <row r="16" spans="1:10" ht="16.5">
      <c r="A16" s="130"/>
      <c r="B16" s="109"/>
      <c r="C16" s="66"/>
      <c r="D16" s="66"/>
      <c r="E16" s="108"/>
      <c r="F16" s="108"/>
      <c r="G16" s="561" t="s">
        <v>181</v>
      </c>
      <c r="H16" s="561"/>
      <c r="I16" s="562">
        <f>CONSOLIDA!G16</f>
        <v>0</v>
      </c>
      <c r="J16" s="563"/>
    </row>
    <row r="17" spans="1:113" ht="17.25" thickBot="1">
      <c r="A17" s="130"/>
      <c r="B17" s="109"/>
      <c r="C17" s="66"/>
      <c r="D17" s="66"/>
      <c r="E17" s="108"/>
      <c r="F17" s="66"/>
      <c r="G17" s="66"/>
      <c r="H17" s="143"/>
      <c r="I17" s="143"/>
      <c r="J17" s="128"/>
      <c r="K17" s="564" t="s">
        <v>186</v>
      </c>
      <c r="L17" s="565"/>
      <c r="M17" s="565"/>
      <c r="N17" s="565"/>
    </row>
    <row r="18" spans="1:113" ht="15" customHeight="1">
      <c r="A18" s="551" t="s">
        <v>5</v>
      </c>
      <c r="B18" s="553" t="s">
        <v>43</v>
      </c>
      <c r="C18" s="556" t="s">
        <v>183</v>
      </c>
      <c r="D18" s="548" t="s">
        <v>36</v>
      </c>
      <c r="E18" s="548" t="s">
        <v>115</v>
      </c>
      <c r="F18" s="548" t="s">
        <v>36</v>
      </c>
      <c r="G18" s="548" t="s">
        <v>257</v>
      </c>
      <c r="H18" s="548" t="s">
        <v>36</v>
      </c>
      <c r="I18" s="548" t="s">
        <v>258</v>
      </c>
      <c r="J18" s="548" t="s">
        <v>36</v>
      </c>
      <c r="K18" s="548" t="s">
        <v>184</v>
      </c>
      <c r="L18" s="548" t="s">
        <v>36</v>
      </c>
      <c r="M18" s="548" t="s">
        <v>185</v>
      </c>
      <c r="N18" s="548" t="s">
        <v>36</v>
      </c>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row>
    <row r="19" spans="1:113" ht="18" customHeight="1">
      <c r="A19" s="552"/>
      <c r="B19" s="554"/>
      <c r="C19" s="557"/>
      <c r="D19" s="549"/>
      <c r="E19" s="549"/>
      <c r="F19" s="549"/>
      <c r="G19" s="549"/>
      <c r="H19" s="549"/>
      <c r="I19" s="549"/>
      <c r="J19" s="549"/>
      <c r="K19" s="549"/>
      <c r="L19" s="549"/>
      <c r="M19" s="549"/>
      <c r="N19" s="549"/>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row>
    <row r="20" spans="1:113" ht="21" customHeight="1" thickBot="1">
      <c r="A20" s="552"/>
      <c r="B20" s="555"/>
      <c r="C20" s="557"/>
      <c r="D20" s="549"/>
      <c r="E20" s="550"/>
      <c r="F20" s="549"/>
      <c r="G20" s="550"/>
      <c r="H20" s="549"/>
      <c r="I20" s="550"/>
      <c r="J20" s="549"/>
      <c r="K20" s="550"/>
      <c r="L20" s="550"/>
      <c r="M20" s="550"/>
      <c r="N20" s="550"/>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row>
    <row r="21" spans="1:113" s="111" customFormat="1" ht="18">
      <c r="A21" s="115"/>
      <c r="B21" s="118"/>
      <c r="C21" s="91"/>
      <c r="D21" s="90"/>
      <c r="E21" s="92"/>
      <c r="F21" s="90"/>
      <c r="G21" s="92"/>
      <c r="H21" s="90"/>
      <c r="I21" s="92"/>
      <c r="J21" s="90"/>
      <c r="K21" s="205"/>
      <c r="L21" s="206"/>
      <c r="M21" s="268"/>
      <c r="N21" s="206"/>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row>
    <row r="22" spans="1:113" s="111" customFormat="1" ht="18">
      <c r="A22" s="116" t="e">
        <f>CONSOLIDA!#REF!</f>
        <v>#REF!</v>
      </c>
      <c r="B22" s="119" t="e">
        <f>CONSOLIDA!#REF!</f>
        <v>#REF!</v>
      </c>
      <c r="C22" s="94" t="e">
        <f>#REF!+#REF!+#REF!</f>
        <v>#REF!</v>
      </c>
      <c r="D22" s="93" t="e">
        <f>C22/$C$28</f>
        <v>#REF!</v>
      </c>
      <c r="E22" s="165" t="e">
        <f>#REF!</f>
        <v>#REF!</v>
      </c>
      <c r="F22" s="93" t="e">
        <f>E22/(SUM($I$15:$I$16))</f>
        <v>#REF!</v>
      </c>
      <c r="G22" s="95" t="e">
        <f>#REF!+#REF!</f>
        <v>#REF!</v>
      </c>
      <c r="H22" s="93" t="e">
        <f>G22/C$28</f>
        <v>#REF!</v>
      </c>
      <c r="I22" s="95" t="e">
        <f>C22-G22</f>
        <v>#REF!</v>
      </c>
      <c r="J22" s="93" t="e">
        <f>I22/C$28</f>
        <v>#REF!</v>
      </c>
      <c r="K22" s="207" t="e">
        <f>IF(#REF!&lt;&gt;0,#REF!-'1ª Med_Contr'!E22-'2ª Med_Contr'!E22-'3ª Med_Contr'!E22-'4ª Med_Contr'!E22-'5ª Med_Contr'!E22-'6ª Med_Contr'!E22-'7ª Med_Contr'!E22-'8ª Med_Contr'!E22-'9ª Med_Contr'!E22-'10ª Med_Contr'!E22-'11ª Med_Contr'!E22-'12ª Med_Contr'!E22,0)</f>
        <v>#REF!</v>
      </c>
      <c r="L22" s="208" t="e">
        <f>K22/#REF!</f>
        <v>#REF!</v>
      </c>
      <c r="M22" s="269" t="e">
        <f>IF(#REF!&lt;&gt;0,SUM(#REF!)-'1ª Med_Adit'!E22-'2ª Med_Adit'!E22-'3ª Med_Adit'!E22-'4ª Med_Adit'!E22-'5ª Med_Adit'!E22-'6ª Med_Adit'!E22-'7ª Med_Adit'!E22-'8ª Med_Adit'!E22-'9ª Med_Adit'!E22-'10ª Med_Adit'!E22-'11ª Med_Adit'!E22-'12ª Med_Adit'!E22,0)</f>
        <v>#REF!</v>
      </c>
      <c r="N22" s="208" t="e">
        <f>M22/SUM(#REF!)</f>
        <v>#REF!</v>
      </c>
      <c r="O22" s="203"/>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row>
    <row r="23" spans="1:113" s="111" customFormat="1" ht="18">
      <c r="A23" s="116" t="e">
        <f>CONSOLIDA!#REF!</f>
        <v>#REF!</v>
      </c>
      <c r="B23" s="119" t="e">
        <f>CONSOLIDA!#REF!</f>
        <v>#REF!</v>
      </c>
      <c r="C23" s="94" t="e">
        <f>#REF!+#REF!+#REF!</f>
        <v>#REF!</v>
      </c>
      <c r="D23" s="93" t="e">
        <f>C23/$C$28</f>
        <v>#REF!</v>
      </c>
      <c r="E23" s="165" t="e">
        <f>#REF!</f>
        <v>#REF!</v>
      </c>
      <c r="F23" s="93" t="e">
        <f>E23/(SUM($I$15:$I$16))</f>
        <v>#REF!</v>
      </c>
      <c r="G23" s="95" t="e">
        <f>#REF!+#REF!</f>
        <v>#REF!</v>
      </c>
      <c r="H23" s="93" t="e">
        <f>G23/C$28</f>
        <v>#REF!</v>
      </c>
      <c r="I23" s="95" t="e">
        <f>C23-G23</f>
        <v>#REF!</v>
      </c>
      <c r="J23" s="93" t="e">
        <f>I23/C$28</f>
        <v>#REF!</v>
      </c>
      <c r="K23" s="207" t="e">
        <f>IF(#REF!&lt;&gt;0,#REF!-'1ª Med_Contr'!E23-'2ª Med_Contr'!E23-'3ª Med_Contr'!E23-'4ª Med_Contr'!E23-'5ª Med_Contr'!E23-'6ª Med_Contr'!E23-'7ª Med_Contr'!E23-'8ª Med_Contr'!E23-'9ª Med_Contr'!E23-'10ª Med_Contr'!E23-'11ª Med_Contr'!E23-'12ª Med_Contr'!E23,0)</f>
        <v>#REF!</v>
      </c>
      <c r="L23" s="208" t="e">
        <f>K23/#REF!</f>
        <v>#REF!</v>
      </c>
      <c r="M23" s="269" t="e">
        <f>IF(#REF!&lt;&gt;0,SUM(#REF!)-'1ª Med_Adit'!E23-'2ª Med_Adit'!E23-'3ª Med_Adit'!E23-'4ª Med_Adit'!E23-'5ª Med_Adit'!E23-'6ª Med_Adit'!E23-'7ª Med_Adit'!E23-'8ª Med_Adit'!E23-'9ª Med_Adit'!E23-'10ª Med_Adit'!E23-'11ª Med_Adit'!E23-'12ª Med_Adit'!E23,0)</f>
        <v>#REF!</v>
      </c>
      <c r="N23" s="208" t="e">
        <f>M23/SUM(#REF!)</f>
        <v>#REF!</v>
      </c>
      <c r="O23" s="203"/>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row>
    <row r="24" spans="1:113" s="111" customFormat="1" ht="33">
      <c r="A24" s="116" t="str">
        <f>CONSOLIDA!A14</f>
        <v>2.0</v>
      </c>
      <c r="B24" s="119" t="str">
        <f>CONSOLIDA!B14</f>
        <v xml:space="preserve">INSTALAÇÕES ELÉTRICAS: QUADRA POLIESPORTIVA </v>
      </c>
      <c r="C24" s="96">
        <f>Elétrica!M201+Elétrica!O201+Elétrica!N201</f>
        <v>0</v>
      </c>
      <c r="D24" s="93" t="e">
        <f>C24/$C$28</f>
        <v>#REF!</v>
      </c>
      <c r="E24" s="165">
        <f>Elétrica!U201</f>
        <v>0</v>
      </c>
      <c r="F24" s="93" t="e">
        <f>E24/(SUM($I$15:$I$16))</f>
        <v>#DIV/0!</v>
      </c>
      <c r="G24" s="95">
        <f>Elétrica!R201+Elétrica!U201</f>
        <v>0</v>
      </c>
      <c r="H24" s="93" t="e">
        <f>G24/C$28</f>
        <v>#REF!</v>
      </c>
      <c r="I24" s="95">
        <f>C24-G24</f>
        <v>0</v>
      </c>
      <c r="J24" s="93" t="e">
        <f>I24/C$28</f>
        <v>#REF!</v>
      </c>
      <c r="K24" s="207">
        <f>IF(Elétrica!CR201&lt;&gt;0,Elétrica!M201-'1ª Med_Contr'!E24-'2ª Med_Contr'!E24-'3ª Med_Contr'!E24-'4ª Med_Contr'!E24-'5ª Med_Contr'!E24-'6ª Med_Contr'!E24-'7ª Med_Contr'!E24-'8ª Med_Contr'!E24-'9ª Med_Contr'!E24-'10ª Med_Contr'!E24-'11ª Med_Contr'!E24-'12ª Med_Contr'!E24,0)</f>
        <v>0</v>
      </c>
      <c r="L24" s="208" t="e">
        <f>K24/Elétrica!M201</f>
        <v>#DIV/0!</v>
      </c>
      <c r="M24" s="269">
        <f>IF(Elétrica!CU201&lt;&gt;0,SUM(Elétrica!N201:O201)-'1ª Med_Adit'!E24-'2ª Med_Adit'!E24-'3ª Med_Adit'!E24-'4ª Med_Adit'!E24-'5ª Med_Adit'!E24-'6ª Med_Adit'!E24-'7ª Med_Adit'!E24-'8ª Med_Adit'!E24-'9ª Med_Adit'!E24-'10ª Med_Adit'!E24-'11ª Med_Adit'!E24-'12ª Med_Adit'!E24,0)</f>
        <v>0</v>
      </c>
      <c r="N24" s="208" t="e">
        <f>M24/SUM(Elétrica!N201:O201)</f>
        <v>#DIV/0!</v>
      </c>
      <c r="O24" s="203"/>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row>
    <row r="25" spans="1:113" s="111" customFormat="1" ht="18">
      <c r="A25" s="116" t="e">
        <f>CONSOLIDA!#REF!</f>
        <v>#REF!</v>
      </c>
      <c r="B25" s="119" t="e">
        <f>CONSOLIDA!#REF!</f>
        <v>#REF!</v>
      </c>
      <c r="C25" s="96" t="e">
        <f>#REF!+#REF!+#REF!</f>
        <v>#REF!</v>
      </c>
      <c r="D25" s="93" t="e">
        <f>C25/$C$28</f>
        <v>#REF!</v>
      </c>
      <c r="E25" s="165" t="e">
        <f>#REF!</f>
        <v>#REF!</v>
      </c>
      <c r="F25" s="93" t="e">
        <f>E25/(SUM($I$15:$I$16))</f>
        <v>#REF!</v>
      </c>
      <c r="G25" s="95" t="e">
        <f>#REF!+#REF!</f>
        <v>#REF!</v>
      </c>
      <c r="H25" s="93" t="e">
        <f>G25/C$28</f>
        <v>#REF!</v>
      </c>
      <c r="I25" s="95" t="e">
        <f>C25-G25</f>
        <v>#REF!</v>
      </c>
      <c r="J25" s="93" t="e">
        <f>I25/C$28</f>
        <v>#REF!</v>
      </c>
      <c r="K25" s="207" t="e">
        <f>IF(#REF!&lt;&gt;0,#REF!-'1ª Med_Contr'!E25-'2ª Med_Contr'!E25-'3ª Med_Contr'!E25-'4ª Med_Contr'!E25-'5ª Med_Contr'!E25-'6ª Med_Contr'!E25-'7ª Med_Contr'!E25-'8ª Med_Contr'!E25-'9ª Med_Contr'!E25-'10ª Med_Contr'!E25-'11ª Med_Contr'!E25-'12ª Med_Contr'!E25,0)</f>
        <v>#REF!</v>
      </c>
      <c r="L25" s="208" t="e">
        <f>K25/#REF!</f>
        <v>#REF!</v>
      </c>
      <c r="M25" s="269" t="e">
        <f>IF(#REF!&lt;&gt;0,SUM(#REF!)-'1ª Med_Adit'!E25-'2ª Med_Adit'!E25-'3ª Med_Adit'!E25-'4ª Med_Adit'!E25-'5ª Med_Adit'!E25-'6ª Med_Adit'!E25-'7ª Med_Adit'!E25-'8ª Med_Adit'!E25-'9ª Med_Adit'!E25-'10ª Med_Adit'!E25-'11ª Med_Adit'!E25-'12ª Med_Adit'!E25,0)</f>
        <v>#REF!</v>
      </c>
      <c r="N25" s="208" t="e">
        <f>M25/SUM(#REF!)</f>
        <v>#REF!</v>
      </c>
      <c r="O25" s="203"/>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row>
    <row r="26" spans="1:113" s="111" customFormat="1" ht="66">
      <c r="A26" s="116" t="str">
        <f>CONSOLIDA!A13</f>
        <v>1.0</v>
      </c>
      <c r="B26" s="119" t="str">
        <f>CONSOLIDA!B13</f>
        <v>CONSTRUÇÃO DE QUADRA POLI-ESPORTIVA COBERTA COM ARQUIBANCADA DE 2 DEGRAUS NAS DUAS LATERAIS  - DIMENSÃO DA QUADRA 24X32M</v>
      </c>
      <c r="C26" s="94">
        <f>Quadra!L47+Quadra!M47+Quadra!N47</f>
        <v>360676.5400000001</v>
      </c>
      <c r="D26" s="93" t="e">
        <f>C26/$C$28</f>
        <v>#REF!</v>
      </c>
      <c r="E26" s="165">
        <f>Quadra!T47</f>
        <v>0</v>
      </c>
      <c r="F26" s="93" t="e">
        <f>E26/(SUM($I$15:$I$16))</f>
        <v>#DIV/0!</v>
      </c>
      <c r="G26" s="95">
        <f>Quadra!Q47+Quadra!T47</f>
        <v>0</v>
      </c>
      <c r="H26" s="93" t="e">
        <f>G26/C$28</f>
        <v>#REF!</v>
      </c>
      <c r="I26" s="95">
        <f>C26-G26</f>
        <v>360676.5400000001</v>
      </c>
      <c r="J26" s="93" t="e">
        <f>I26/C$28</f>
        <v>#REF!</v>
      </c>
      <c r="K26" s="207">
        <f>IF(Quadra!CQ47&lt;&gt;0,Quadra!L47-'1ª Med_Contr'!E26-'2ª Med_Contr'!E26-'3ª Med_Contr'!E26-'4ª Med_Contr'!E26-'5ª Med_Contr'!E26-'6ª Med_Contr'!E26-'7ª Med_Contr'!E26-'8ª Med_Contr'!E26-'9ª Med_Contr'!E26-'10ª Med_Contr'!E26-'11ª Med_Contr'!E26-'12ª Med_Contr'!E26,0)</f>
        <v>358487.0400000001</v>
      </c>
      <c r="L26" s="208">
        <f>K26/Quadra!L47</f>
        <v>0.99392946377937419</v>
      </c>
      <c r="M26" s="269">
        <f>IF(Quadra!CT47&lt;&gt;0,SUM(Quadra!M47:N47)-'1ª Med_Adit'!E26-'2ª Med_Adit'!E26-'3ª Med_Adit'!E26-'4ª Med_Adit'!E26-'5ª Med_Adit'!E26-'6ª Med_Adit'!E26-'7ª Med_Adit'!E26-'8ª Med_Adit'!E26-'9ª Med_Adit'!E26-'10ª Med_Adit'!E26-'11ª Med_Adit'!E26-'12ª Med_Adit'!E26,0)</f>
        <v>0</v>
      </c>
      <c r="N26" s="208" t="e">
        <f>M26/SUM(Quadra!M47:N47)</f>
        <v>#DIV/0!</v>
      </c>
      <c r="O26" s="203"/>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row>
    <row r="27" spans="1:113" ht="18.75" thickBot="1">
      <c r="A27" s="117"/>
      <c r="B27" s="120"/>
      <c r="C27" s="112"/>
      <c r="D27" s="112"/>
      <c r="E27" s="112"/>
      <c r="F27" s="112"/>
      <c r="G27" s="112"/>
      <c r="H27" s="112"/>
      <c r="I27" s="112"/>
      <c r="J27" s="112"/>
      <c r="K27" s="271"/>
      <c r="L27" s="272"/>
      <c r="M27" s="270"/>
      <c r="N27" s="209"/>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row>
    <row r="28" spans="1:113" ht="18.75" thickBot="1">
      <c r="A28" s="544" t="s">
        <v>71</v>
      </c>
      <c r="B28" s="545"/>
      <c r="C28" s="99" t="e">
        <f t="shared" ref="C28:J28" si="0">SUM(C22:C27)</f>
        <v>#REF!</v>
      </c>
      <c r="D28" s="98" t="e">
        <f t="shared" si="0"/>
        <v>#REF!</v>
      </c>
      <c r="E28" s="99" t="e">
        <f t="shared" si="0"/>
        <v>#REF!</v>
      </c>
      <c r="F28" s="98" t="e">
        <f t="shared" si="0"/>
        <v>#REF!</v>
      </c>
      <c r="G28" s="99" t="e">
        <f t="shared" si="0"/>
        <v>#REF!</v>
      </c>
      <c r="H28" s="98" t="e">
        <f t="shared" si="0"/>
        <v>#REF!</v>
      </c>
      <c r="I28" s="99" t="e">
        <f t="shared" si="0"/>
        <v>#REF!</v>
      </c>
      <c r="J28" s="98" t="e">
        <f t="shared" si="0"/>
        <v>#REF!</v>
      </c>
      <c r="K28" s="99" t="e">
        <f>SUM(K22:K27)</f>
        <v>#REF!</v>
      </c>
      <c r="L28" s="98" t="e">
        <f>K28/CONSOLIDA!C16</f>
        <v>#REF!</v>
      </c>
      <c r="M28" s="99" t="e">
        <f>SUM(M22:M27)</f>
        <v>#REF!</v>
      </c>
      <c r="N28" s="98" t="e">
        <f>M28/(CONSOLIDA!E16+CONSOLIDA!G16)</f>
        <v>#REF!</v>
      </c>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row>
    <row r="29" spans="1:113" ht="6.75" customHeight="1">
      <c r="A29" s="132"/>
      <c r="B29" s="100"/>
      <c r="C29" s="101"/>
      <c r="D29" s="101"/>
      <c r="E29" s="101"/>
      <c r="F29" s="102"/>
      <c r="G29" s="108"/>
      <c r="H29" s="108"/>
      <c r="I29" s="108"/>
      <c r="J29" s="12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row>
    <row r="30" spans="1:113" ht="15.75">
      <c r="A30" s="133"/>
      <c r="B30" s="142"/>
      <c r="C30" s="168"/>
      <c r="D30" s="193"/>
      <c r="E30" s="101"/>
      <c r="F30" s="102"/>
      <c r="G30" s="109"/>
      <c r="H30" s="109"/>
      <c r="I30" s="109"/>
      <c r="J30" s="194"/>
      <c r="K30" s="204"/>
      <c r="L30" s="204"/>
    </row>
    <row r="31" spans="1:113" ht="15.75">
      <c r="A31" s="133"/>
      <c r="B31" s="142" t="s">
        <v>174</v>
      </c>
      <c r="C31" s="168" t="e">
        <f>E28</f>
        <v>#REF!</v>
      </c>
      <c r="D31" s="193"/>
      <c r="E31" s="101"/>
      <c r="F31" s="102"/>
      <c r="G31" s="109"/>
      <c r="H31" s="109"/>
      <c r="I31" s="109"/>
      <c r="J31" s="194"/>
      <c r="K31" s="204"/>
      <c r="L31" s="204"/>
    </row>
    <row r="32" spans="1:113" ht="16.5" thickBot="1">
      <c r="A32" s="133"/>
      <c r="B32" s="142" t="s">
        <v>55</v>
      </c>
      <c r="C32" s="169" t="e">
        <f>C31</f>
        <v>#REF!</v>
      </c>
      <c r="D32" s="101"/>
      <c r="E32" s="101"/>
      <c r="F32" s="102"/>
      <c r="G32" s="109"/>
      <c r="H32" s="109"/>
      <c r="I32" s="195"/>
      <c r="J32" s="194"/>
    </row>
    <row r="33" spans="1:10" ht="18.75" thickBot="1">
      <c r="A33" s="133"/>
      <c r="B33" s="166" t="s">
        <v>175</v>
      </c>
      <c r="C33" s="170" t="e">
        <f>C31</f>
        <v>#REF!</v>
      </c>
      <c r="D33" s="167" t="e">
        <f>C33/C28</f>
        <v>#REF!</v>
      </c>
      <c r="E33" s="101"/>
      <c r="F33" s="102"/>
      <c r="G33" s="109"/>
      <c r="H33" s="109"/>
      <c r="I33" s="109"/>
      <c r="J33" s="194"/>
    </row>
    <row r="34" spans="1:10" ht="15.75">
      <c r="A34" s="133"/>
      <c r="B34" s="142"/>
      <c r="C34" s="141"/>
      <c r="D34" s="101"/>
      <c r="E34" s="101"/>
      <c r="F34" s="102"/>
      <c r="G34" s="109"/>
      <c r="H34" s="109"/>
      <c r="I34" s="109"/>
      <c r="J34" s="194"/>
    </row>
    <row r="35" spans="1:10" ht="18">
      <c r="A35" s="132"/>
      <c r="B35" s="171" t="s">
        <v>176</v>
      </c>
      <c r="C35" s="546" t="e">
        <f ca="1">UPPER([3]!VExtenso(C31))</f>
        <v>#NAME?</v>
      </c>
      <c r="D35" s="546"/>
      <c r="E35" s="546"/>
      <c r="F35" s="546"/>
      <c r="G35" s="546"/>
      <c r="H35" s="546"/>
      <c r="I35" s="546"/>
      <c r="J35" s="547"/>
    </row>
    <row r="36" spans="1:10" ht="18">
      <c r="A36" s="132"/>
      <c r="B36" s="172"/>
      <c r="C36" s="546"/>
      <c r="D36" s="546"/>
      <c r="E36" s="546"/>
      <c r="F36" s="546"/>
      <c r="G36" s="546"/>
      <c r="H36" s="546"/>
      <c r="I36" s="546"/>
      <c r="J36" s="547"/>
    </row>
    <row r="37" spans="1:10" ht="15.75">
      <c r="A37" s="132"/>
      <c r="J37" s="194"/>
    </row>
    <row r="38" spans="1:10" ht="15.75">
      <c r="A38" s="134"/>
      <c r="B38" s="100"/>
      <c r="C38" s="108"/>
      <c r="D38" s="101"/>
      <c r="E38" s="108"/>
      <c r="F38" s="108"/>
      <c r="G38" s="108"/>
      <c r="H38" s="108"/>
      <c r="I38" s="108"/>
      <c r="J38" s="128"/>
    </row>
    <row r="39" spans="1:10" ht="15.75" customHeight="1">
      <c r="A39" s="134"/>
      <c r="B39" s="266" t="s">
        <v>65</v>
      </c>
      <c r="C39" s="108"/>
      <c r="D39" s="558" t="s">
        <v>123</v>
      </c>
      <c r="E39" s="558"/>
      <c r="F39" s="558"/>
      <c r="H39" s="559" t="s">
        <v>122</v>
      </c>
      <c r="I39" s="559"/>
      <c r="J39" s="560"/>
    </row>
    <row r="40" spans="1:10" ht="16.5" thickBot="1">
      <c r="A40" s="135"/>
      <c r="B40" s="136"/>
      <c r="C40" s="137"/>
      <c r="D40" s="137"/>
      <c r="E40" s="138"/>
      <c r="F40" s="138"/>
      <c r="G40" s="138"/>
      <c r="H40" s="138"/>
      <c r="I40" s="138"/>
      <c r="J40" s="139"/>
    </row>
  </sheetData>
  <mergeCells count="40">
    <mergeCell ref="A6:J6"/>
    <mergeCell ref="G7:H7"/>
    <mergeCell ref="I7:J7"/>
    <mergeCell ref="G8:H8"/>
    <mergeCell ref="I8:J8"/>
    <mergeCell ref="G9:H9"/>
    <mergeCell ref="I9:J9"/>
    <mergeCell ref="G10:H10"/>
    <mergeCell ref="I10:J10"/>
    <mergeCell ref="G11:H11"/>
    <mergeCell ref="I11:J11"/>
    <mergeCell ref="G13:H13"/>
    <mergeCell ref="I13:J13"/>
    <mergeCell ref="G12:H12"/>
    <mergeCell ref="I12:J12"/>
    <mergeCell ref="G14:H14"/>
    <mergeCell ref="I14:J14"/>
    <mergeCell ref="G15:H15"/>
    <mergeCell ref="I15:J15"/>
    <mergeCell ref="G16:H16"/>
    <mergeCell ref="I16:J16"/>
    <mergeCell ref="M18:M20"/>
    <mergeCell ref="K17:N17"/>
    <mergeCell ref="D39:F39"/>
    <mergeCell ref="H39:J39"/>
    <mergeCell ref="N18:N20"/>
    <mergeCell ref="K18:K20"/>
    <mergeCell ref="L18:L20"/>
    <mergeCell ref="D18:D20"/>
    <mergeCell ref="E18:E20"/>
    <mergeCell ref="A28:B28"/>
    <mergeCell ref="C35:J36"/>
    <mergeCell ref="H18:H20"/>
    <mergeCell ref="I18:I20"/>
    <mergeCell ref="J18:J20"/>
    <mergeCell ref="F18:F20"/>
    <mergeCell ref="G18:G20"/>
    <mergeCell ref="A18:A20"/>
    <mergeCell ref="B18:B20"/>
    <mergeCell ref="C18:C20"/>
  </mergeCells>
  <printOptions horizontalCentered="1" verticalCentered="1"/>
  <pageMargins left="0.39370078740157483" right="0.39370078740157483" top="0.39370078740157483" bottom="0.39370078740157483" header="0.39370078740157483" footer="0.39370078740157483"/>
  <pageSetup paperSize="9" scale="55" orientation="landscape" horizontalDpi="150" verticalDpi="150" r:id="rId1"/>
  <headerFooter alignWithMargins="0">
    <oddHeader>Página &amp;P de &amp;N</oddHeader>
    <oddFooter>&amp;C&amp;F</oddFooter>
  </headerFooter>
  <rowBreaks count="1" manualBreakCount="1">
    <brk id="40" max="13" man="1"/>
  </rowBreaks>
  <colBreaks count="1" manualBreakCount="1">
    <brk id="10" max="40" man="1"/>
  </colBreaks>
  <drawing r:id="rId2"/>
</worksheet>
</file>

<file path=xl/worksheets/sheet24.xml><?xml version="1.0" encoding="utf-8"?>
<worksheet xmlns="http://schemas.openxmlformats.org/spreadsheetml/2006/main" xmlns:r="http://schemas.openxmlformats.org/officeDocument/2006/relationships">
  <sheetPr codeName="Plan24">
    <tabColor indexed="50"/>
  </sheetPr>
  <dimension ref="A1:DI41"/>
  <sheetViews>
    <sheetView view="pageBreakPreview" zoomScale="60" zoomScaleNormal="75" workbookViewId="0">
      <selection activeCell="Q22" sqref="Q22"/>
    </sheetView>
  </sheetViews>
  <sheetFormatPr defaultRowHeight="15"/>
  <cols>
    <col min="1" max="1" width="10.42578125" style="105" customWidth="1"/>
    <col min="2" max="2" width="82.85546875" style="105" customWidth="1"/>
    <col min="3" max="3" width="19.85546875" style="105" customWidth="1"/>
    <col min="4" max="4" width="13.5703125" style="105" customWidth="1"/>
    <col min="5" max="5" width="21.85546875" style="105" customWidth="1"/>
    <col min="6" max="6" width="11.42578125" style="105" customWidth="1"/>
    <col min="7" max="7" width="21.28515625" style="105" customWidth="1"/>
    <col min="8" max="8" width="11.42578125" style="105" customWidth="1"/>
    <col min="9" max="9" width="21.28515625" style="105" customWidth="1"/>
    <col min="10" max="10" width="13.28515625" style="105" customWidth="1"/>
    <col min="11" max="11" width="19" style="105" customWidth="1"/>
    <col min="12" max="12" width="13.140625" style="105" customWidth="1"/>
    <col min="13" max="13" width="19" style="105" customWidth="1"/>
    <col min="14" max="14" width="11.42578125" style="105" customWidth="1"/>
    <col min="15" max="15" width="11.140625" style="105" bestFit="1" customWidth="1"/>
    <col min="16" max="16384" width="9.140625" style="105"/>
  </cols>
  <sheetData>
    <row r="1" spans="1:10" ht="15.75">
      <c r="A1" s="121"/>
      <c r="B1" s="122" t="s">
        <v>64</v>
      </c>
      <c r="C1" s="123"/>
      <c r="D1" s="123"/>
      <c r="E1" s="123"/>
      <c r="F1" s="123"/>
      <c r="G1" s="124"/>
      <c r="H1" s="124"/>
      <c r="I1" s="124"/>
      <c r="J1" s="125"/>
    </row>
    <row r="2" spans="1:10" ht="15.75">
      <c r="A2" s="126"/>
      <c r="B2" s="127" t="s">
        <v>52</v>
      </c>
      <c r="C2" s="109"/>
      <c r="D2" s="109"/>
      <c r="E2" s="109"/>
      <c r="F2" s="109"/>
      <c r="G2" s="108"/>
      <c r="H2" s="108"/>
      <c r="I2" s="108"/>
      <c r="J2" s="128"/>
    </row>
    <row r="3" spans="1:10" ht="15.75">
      <c r="A3" s="126"/>
      <c r="B3" s="127" t="s">
        <v>169</v>
      </c>
      <c r="C3" s="109"/>
      <c r="D3" s="109"/>
      <c r="E3" s="109"/>
      <c r="F3" s="109"/>
      <c r="G3" s="108"/>
      <c r="H3" s="108"/>
      <c r="I3" s="108"/>
      <c r="J3" s="128"/>
    </row>
    <row r="4" spans="1:10" ht="15.75">
      <c r="A4" s="126"/>
      <c r="B4" s="127" t="s">
        <v>310</v>
      </c>
      <c r="C4" s="109"/>
      <c r="D4" s="109"/>
      <c r="E4" s="109"/>
      <c r="F4" s="109"/>
      <c r="G4" s="108"/>
      <c r="H4" s="108"/>
      <c r="I4" s="108"/>
      <c r="J4" s="128"/>
    </row>
    <row r="5" spans="1:10" ht="15.75">
      <c r="A5" s="126"/>
      <c r="B5" s="127" t="s">
        <v>2</v>
      </c>
      <c r="C5" s="109"/>
      <c r="D5" s="109"/>
      <c r="E5" s="109"/>
      <c r="F5" s="109"/>
      <c r="G5" s="108"/>
      <c r="H5" s="108"/>
      <c r="I5" s="108"/>
      <c r="J5" s="128"/>
    </row>
    <row r="6" spans="1:10" ht="26.25">
      <c r="A6" s="572" t="s">
        <v>261</v>
      </c>
      <c r="B6" s="573"/>
      <c r="C6" s="573"/>
      <c r="D6" s="573"/>
      <c r="E6" s="573"/>
      <c r="F6" s="573"/>
      <c r="G6" s="573"/>
      <c r="H6" s="573"/>
      <c r="I6" s="573"/>
      <c r="J6" s="574"/>
    </row>
    <row r="7" spans="1:10" s="106" customFormat="1" ht="16.5">
      <c r="A7" s="129"/>
      <c r="B7" s="107"/>
      <c r="C7" s="107"/>
      <c r="D7" s="107"/>
      <c r="E7" s="107"/>
      <c r="F7" s="107"/>
      <c r="G7" s="561" t="s">
        <v>124</v>
      </c>
      <c r="H7" s="561"/>
      <c r="I7" s="591" t="s">
        <v>356</v>
      </c>
      <c r="J7" s="592"/>
    </row>
    <row r="8" spans="1:10" ht="16.5">
      <c r="A8" s="175" t="str">
        <f>CONSOLIDA!A6</f>
        <v>ESTABELECIMENTO: EE MARIO CORREA DA COSTA - QUADRA POLIESPORTIVA COBERTA</v>
      </c>
      <c r="B8" s="131"/>
      <c r="C8" s="108"/>
      <c r="D8" s="108"/>
      <c r="E8" s="108"/>
      <c r="F8" s="108"/>
      <c r="G8" s="577" t="s">
        <v>67</v>
      </c>
      <c r="H8" s="577"/>
      <c r="I8" s="578" t="s">
        <v>259</v>
      </c>
      <c r="J8" s="579"/>
    </row>
    <row r="9" spans="1:10" ht="16.5">
      <c r="A9" s="175" t="str">
        <f>CONSOLIDA!A7</f>
        <v>MUNICÍPIO: PARANAITA-MT</v>
      </c>
      <c r="B9" s="131"/>
      <c r="C9" s="108"/>
      <c r="D9" s="108"/>
      <c r="E9" s="108"/>
      <c r="F9" s="108"/>
      <c r="G9" s="561" t="s">
        <v>48</v>
      </c>
      <c r="H9" s="561"/>
      <c r="I9" s="569">
        <f>I10+30</f>
        <v>41465</v>
      </c>
      <c r="J9" s="563"/>
    </row>
    <row r="10" spans="1:10" ht="16.5">
      <c r="A10" s="175" t="str">
        <f>CONSOLIDA!A8</f>
        <v xml:space="preserve">ENDEREÇO: VIA 2, CENTRO </v>
      </c>
      <c r="B10" s="109"/>
      <c r="C10" s="164"/>
      <c r="D10" s="164"/>
      <c r="E10" s="66"/>
      <c r="F10" s="66"/>
      <c r="G10" s="561" t="s">
        <v>103</v>
      </c>
      <c r="H10" s="561"/>
      <c r="I10" s="589">
        <v>41435</v>
      </c>
      <c r="J10" s="590"/>
    </row>
    <row r="11" spans="1:10" ht="16.5">
      <c r="A11" s="130"/>
      <c r="B11" s="109"/>
      <c r="C11" s="66"/>
      <c r="D11" s="66"/>
      <c r="E11" s="66"/>
      <c r="F11" s="66"/>
      <c r="G11" s="561" t="s">
        <v>104</v>
      </c>
      <c r="H11" s="561"/>
      <c r="I11" s="569" t="e">
        <f>I10+#REF!</f>
        <v>#REF!</v>
      </c>
      <c r="J11" s="563"/>
    </row>
    <row r="12" spans="1:10" ht="16.5">
      <c r="A12" s="130"/>
      <c r="B12" s="109"/>
      <c r="C12" s="66"/>
      <c r="D12" s="66"/>
      <c r="E12" s="66"/>
      <c r="F12" s="66"/>
      <c r="G12" s="561" t="s">
        <v>355</v>
      </c>
      <c r="H12" s="561"/>
      <c r="I12" s="569" t="e">
        <f>I11+180</f>
        <v>#REF!</v>
      </c>
      <c r="J12" s="563"/>
    </row>
    <row r="13" spans="1:10" s="193" customFormat="1" ht="16.5">
      <c r="A13" s="130"/>
      <c r="B13" s="109"/>
      <c r="C13" s="66"/>
      <c r="D13" s="66"/>
      <c r="E13" s="66"/>
      <c r="F13" s="66"/>
      <c r="G13" s="586" t="s">
        <v>263</v>
      </c>
      <c r="H13" s="586"/>
      <c r="I13" s="587">
        <v>4457665.79</v>
      </c>
      <c r="J13" s="588"/>
    </row>
    <row r="14" spans="1:10" ht="16.5">
      <c r="A14" s="130"/>
      <c r="B14" s="109"/>
      <c r="C14" s="66"/>
      <c r="D14" s="66"/>
      <c r="E14" s="66"/>
      <c r="F14" s="66"/>
      <c r="G14" s="561" t="s">
        <v>113</v>
      </c>
      <c r="H14" s="561"/>
      <c r="I14" s="570">
        <f>CONSOLIDA!C16</f>
        <v>379826.28000000009</v>
      </c>
      <c r="J14" s="571"/>
    </row>
    <row r="15" spans="1:10" ht="16.5">
      <c r="A15" s="130"/>
      <c r="B15" s="109"/>
      <c r="C15" s="66"/>
      <c r="D15" s="66"/>
      <c r="E15" s="66"/>
      <c r="F15" s="66"/>
      <c r="G15" s="561" t="s">
        <v>182</v>
      </c>
      <c r="H15" s="561"/>
      <c r="I15" s="562">
        <f>CONSOLIDA!E16</f>
        <v>0</v>
      </c>
      <c r="J15" s="563"/>
    </row>
    <row r="16" spans="1:10" ht="16.5">
      <c r="A16" s="130"/>
      <c r="B16" s="109"/>
      <c r="C16" s="66"/>
      <c r="D16" s="66"/>
      <c r="E16" s="66"/>
      <c r="F16" s="66"/>
      <c r="G16" s="561" t="s">
        <v>181</v>
      </c>
      <c r="H16" s="561"/>
      <c r="I16" s="562">
        <f>CONSOLIDA!G16</f>
        <v>0</v>
      </c>
      <c r="J16" s="563"/>
    </row>
    <row r="17" spans="1:113" ht="17.25" thickBot="1">
      <c r="A17" s="130"/>
      <c r="B17" s="109"/>
      <c r="C17" s="66"/>
      <c r="D17" s="66"/>
      <c r="E17" s="66"/>
      <c r="F17" s="66"/>
      <c r="G17" s="66"/>
      <c r="H17" s="143"/>
      <c r="I17" s="143"/>
      <c r="J17" s="128"/>
      <c r="K17" s="564" t="s">
        <v>186</v>
      </c>
      <c r="L17" s="565"/>
      <c r="M17" s="565"/>
      <c r="N17" s="565"/>
    </row>
    <row r="18" spans="1:113" ht="15" customHeight="1">
      <c r="A18" s="551" t="s">
        <v>5</v>
      </c>
      <c r="B18" s="553" t="s">
        <v>43</v>
      </c>
      <c r="C18" s="556" t="s">
        <v>183</v>
      </c>
      <c r="D18" s="548" t="s">
        <v>36</v>
      </c>
      <c r="E18" s="548" t="s">
        <v>114</v>
      </c>
      <c r="F18" s="548" t="s">
        <v>36</v>
      </c>
      <c r="G18" s="548" t="s">
        <v>257</v>
      </c>
      <c r="H18" s="548" t="s">
        <v>36</v>
      </c>
      <c r="I18" s="548" t="s">
        <v>258</v>
      </c>
      <c r="J18" s="548" t="s">
        <v>36</v>
      </c>
      <c r="K18" s="548" t="s">
        <v>184</v>
      </c>
      <c r="L18" s="548" t="s">
        <v>36</v>
      </c>
      <c r="M18" s="548" t="s">
        <v>185</v>
      </c>
      <c r="N18" s="548" t="s">
        <v>36</v>
      </c>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row>
    <row r="19" spans="1:113" ht="18" customHeight="1">
      <c r="A19" s="552"/>
      <c r="B19" s="554"/>
      <c r="C19" s="557"/>
      <c r="D19" s="549"/>
      <c r="E19" s="549"/>
      <c r="F19" s="549"/>
      <c r="G19" s="549"/>
      <c r="H19" s="549"/>
      <c r="I19" s="549"/>
      <c r="J19" s="549"/>
      <c r="K19" s="549"/>
      <c r="L19" s="549"/>
      <c r="M19" s="549"/>
      <c r="N19" s="549"/>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row>
    <row r="20" spans="1:113" ht="21" customHeight="1" thickBot="1">
      <c r="A20" s="552"/>
      <c r="B20" s="555"/>
      <c r="C20" s="557"/>
      <c r="D20" s="549"/>
      <c r="E20" s="550"/>
      <c r="F20" s="549"/>
      <c r="G20" s="550"/>
      <c r="H20" s="549"/>
      <c r="I20" s="550"/>
      <c r="J20" s="549"/>
      <c r="K20" s="550"/>
      <c r="L20" s="550"/>
      <c r="M20" s="550"/>
      <c r="N20" s="550"/>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row>
    <row r="21" spans="1:113" s="111" customFormat="1" ht="18">
      <c r="A21" s="115"/>
      <c r="B21" s="118"/>
      <c r="C21" s="91"/>
      <c r="D21" s="90"/>
      <c r="E21" s="92"/>
      <c r="F21" s="90"/>
      <c r="G21" s="92"/>
      <c r="H21" s="90"/>
      <c r="I21" s="92"/>
      <c r="J21" s="90"/>
      <c r="K21" s="205"/>
      <c r="L21" s="206"/>
      <c r="M21" s="268"/>
      <c r="N21" s="206"/>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row>
    <row r="22" spans="1:113" s="111" customFormat="1" ht="18">
      <c r="A22" s="116" t="e">
        <f>CONSOLIDA!#REF!</f>
        <v>#REF!</v>
      </c>
      <c r="B22" s="119" t="e">
        <f>CONSOLIDA!#REF!</f>
        <v>#REF!</v>
      </c>
      <c r="C22" s="94" t="e">
        <f>#REF!+#REF!+#REF!</f>
        <v>#REF!</v>
      </c>
      <c r="D22" s="93" t="e">
        <f>C22/$C$28</f>
        <v>#REF!</v>
      </c>
      <c r="E22" s="95" t="e">
        <f>#REF!</f>
        <v>#REF!</v>
      </c>
      <c r="F22" s="93" t="e">
        <f>E22/$I$14</f>
        <v>#REF!</v>
      </c>
      <c r="G22" s="95" t="e">
        <f>#REF!+#REF!</f>
        <v>#REF!</v>
      </c>
      <c r="H22" s="93" t="e">
        <f>G22/C$28</f>
        <v>#REF!</v>
      </c>
      <c r="I22" s="95" t="e">
        <f>C22-G22</f>
        <v>#REF!</v>
      </c>
      <c r="J22" s="93" t="e">
        <f>I22/C$28</f>
        <v>#REF!</v>
      </c>
      <c r="K22" s="207" t="e">
        <f>IF(#REF!&lt;&gt;0,#REF!-'1ª Med_Contr'!E22-'2ª Med_Contr'!E22-'3ª Med_Contr'!E22-'4ª Med_Contr'!E22-'5ª Med_Contr'!E22-'6ª Med_Contr'!E22-'7ª Med_Contr'!E22-'8ª Med_Contr'!E22-'9ª Med_Contr'!E22-'10ª Med_Contr'!E22-'11ª Med_Contr'!E22-'12ª Med_Contr'!E22,0)</f>
        <v>#REF!</v>
      </c>
      <c r="L22" s="208" t="e">
        <f>K22/#REF!</f>
        <v>#REF!</v>
      </c>
      <c r="M22" s="269" t="e">
        <f>IF(#REF!&lt;&gt;0,SUM(#REF!)-'1ª Med_Adit'!E22-'2ª Med_Adit'!E22-'3ª Med_Adit'!E22-'4ª Med_Adit'!E22-'5ª Med_Adit'!E22-'6ª Med_Adit'!E22-'7ª Med_Adit'!E22-'8ª Med_Adit'!E22-'9ª Med_Adit'!E22-'10ª Med_Adit'!E22-'11ª Med_Adit'!E22-'12ª Med_Adit'!E22,0)</f>
        <v>#REF!</v>
      </c>
      <c r="N22" s="208" t="e">
        <f>M22/SUM(#REF!)</f>
        <v>#REF!</v>
      </c>
      <c r="O22" s="203"/>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row>
    <row r="23" spans="1:113" s="111" customFormat="1" ht="18">
      <c r="A23" s="116" t="e">
        <f>CONSOLIDA!#REF!</f>
        <v>#REF!</v>
      </c>
      <c r="B23" s="119" t="e">
        <f>CONSOLIDA!#REF!</f>
        <v>#REF!</v>
      </c>
      <c r="C23" s="94" t="e">
        <f>#REF!+#REF!+#REF!</f>
        <v>#REF!</v>
      </c>
      <c r="D23" s="93" t="e">
        <f>C23/$C$28</f>
        <v>#REF!</v>
      </c>
      <c r="E23" s="95" t="e">
        <f>#REF!</f>
        <v>#REF!</v>
      </c>
      <c r="F23" s="93" t="e">
        <f>E23/$I$14</f>
        <v>#REF!</v>
      </c>
      <c r="G23" s="95" t="e">
        <f>#REF!+#REF!</f>
        <v>#REF!</v>
      </c>
      <c r="H23" s="93" t="e">
        <f>G23/C$28</f>
        <v>#REF!</v>
      </c>
      <c r="I23" s="95" t="e">
        <f>C23-G23</f>
        <v>#REF!</v>
      </c>
      <c r="J23" s="93" t="e">
        <f>I23/C$28</f>
        <v>#REF!</v>
      </c>
      <c r="K23" s="207" t="e">
        <f>IF(#REF!&lt;&gt;0,#REF!-'1ª Med_Contr'!E23-'2ª Med_Contr'!E23-'3ª Med_Contr'!E23-'4ª Med_Contr'!E23-'5ª Med_Contr'!E23-'6ª Med_Contr'!E23-'7ª Med_Contr'!E23-'8ª Med_Contr'!E23-'9ª Med_Contr'!E23-'10ª Med_Contr'!E23-'11ª Med_Contr'!E23-'12ª Med_Contr'!E23,0)</f>
        <v>#REF!</v>
      </c>
      <c r="L23" s="208" t="e">
        <f>K23/#REF!</f>
        <v>#REF!</v>
      </c>
      <c r="M23" s="269" t="e">
        <f>IF(#REF!&lt;&gt;0,SUM(#REF!)-'1ª Med_Adit'!E23-'2ª Med_Adit'!E23-'3ª Med_Adit'!E23-'4ª Med_Adit'!E23-'5ª Med_Adit'!E23-'6ª Med_Adit'!E23-'7ª Med_Adit'!E23-'8ª Med_Adit'!E23-'9ª Med_Adit'!E23-'10ª Med_Adit'!E23-'11ª Med_Adit'!E23-'12ª Med_Adit'!E23,0)</f>
        <v>#REF!</v>
      </c>
      <c r="N23" s="208" t="e">
        <f>M23/SUM(#REF!)</f>
        <v>#REF!</v>
      </c>
      <c r="O23" s="203"/>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row>
    <row r="24" spans="1:113" s="111" customFormat="1" ht="18">
      <c r="A24" s="116" t="str">
        <f>CONSOLIDA!A14</f>
        <v>2.0</v>
      </c>
      <c r="B24" s="119" t="str">
        <f>CONSOLIDA!B14</f>
        <v xml:space="preserve">INSTALAÇÕES ELÉTRICAS: QUADRA POLIESPORTIVA </v>
      </c>
      <c r="C24" s="96">
        <f>Elétrica!M201+Elétrica!O201+Elétrica!N201</f>
        <v>0</v>
      </c>
      <c r="D24" s="93" t="e">
        <f>C24/$C$28</f>
        <v>#REF!</v>
      </c>
      <c r="E24" s="95">
        <f>Elétrica!R201</f>
        <v>0</v>
      </c>
      <c r="F24" s="93">
        <f>E24/$I$14</f>
        <v>0</v>
      </c>
      <c r="G24" s="95">
        <f>Elétrica!R201+Elétrica!U201</f>
        <v>0</v>
      </c>
      <c r="H24" s="93" t="e">
        <f>G24/C$28</f>
        <v>#REF!</v>
      </c>
      <c r="I24" s="95">
        <f>C24-G24</f>
        <v>0</v>
      </c>
      <c r="J24" s="93" t="e">
        <f>I24/C$28</f>
        <v>#REF!</v>
      </c>
      <c r="K24" s="207">
        <f>IF(Elétrica!CR201&lt;&gt;0,Elétrica!M201-'1ª Med_Contr'!E24-'2ª Med_Contr'!E24-'3ª Med_Contr'!E24-'4ª Med_Contr'!E24-'5ª Med_Contr'!E24-'6ª Med_Contr'!E24-'7ª Med_Contr'!E24-'8ª Med_Contr'!E24-'9ª Med_Contr'!E24-'10ª Med_Contr'!E24-'11ª Med_Contr'!E24-'12ª Med_Contr'!E24,0)</f>
        <v>0</v>
      </c>
      <c r="L24" s="208" t="e">
        <f>K24/Elétrica!M201</f>
        <v>#DIV/0!</v>
      </c>
      <c r="M24" s="269">
        <f>IF(Elétrica!CU201&lt;&gt;0,SUM(Elétrica!N201:O201)-'1ª Med_Adit'!E24-'2ª Med_Adit'!E24-'3ª Med_Adit'!E24-'4ª Med_Adit'!E24-'5ª Med_Adit'!E24-'6ª Med_Adit'!E24-'7ª Med_Adit'!E24-'8ª Med_Adit'!E24-'9ª Med_Adit'!E24-'10ª Med_Adit'!E24-'11ª Med_Adit'!E24-'12ª Med_Adit'!E24,0)</f>
        <v>0</v>
      </c>
      <c r="N24" s="208" t="e">
        <f>M24/SUM(Elétrica!N201:O201)</f>
        <v>#DIV/0!</v>
      </c>
      <c r="O24" s="203"/>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row>
    <row r="25" spans="1:113" s="111" customFormat="1" ht="18">
      <c r="A25" s="116" t="e">
        <f>CONSOLIDA!#REF!</f>
        <v>#REF!</v>
      </c>
      <c r="B25" s="119" t="e">
        <f>CONSOLIDA!#REF!</f>
        <v>#REF!</v>
      </c>
      <c r="C25" s="96" t="e">
        <f>#REF!+#REF!+#REF!</f>
        <v>#REF!</v>
      </c>
      <c r="D25" s="93" t="e">
        <f>C25/$C$28</f>
        <v>#REF!</v>
      </c>
      <c r="E25" s="97" t="e">
        <f>#REF!</f>
        <v>#REF!</v>
      </c>
      <c r="F25" s="93" t="e">
        <f>E25/$I$14</f>
        <v>#REF!</v>
      </c>
      <c r="G25" s="95" t="e">
        <f>#REF!+#REF!</f>
        <v>#REF!</v>
      </c>
      <c r="H25" s="93" t="e">
        <f>G25/C$28</f>
        <v>#REF!</v>
      </c>
      <c r="I25" s="95" t="e">
        <f>C25-G25</f>
        <v>#REF!</v>
      </c>
      <c r="J25" s="93" t="e">
        <f>I25/C$28</f>
        <v>#REF!</v>
      </c>
      <c r="K25" s="207" t="e">
        <f>IF(#REF!&lt;&gt;0,#REF!-'1ª Med_Contr'!E25-'2ª Med_Contr'!E25-'3ª Med_Contr'!E25-'4ª Med_Contr'!E25-'5ª Med_Contr'!E25-'6ª Med_Contr'!E25-'7ª Med_Contr'!E25-'8ª Med_Contr'!E25-'9ª Med_Contr'!E25-'10ª Med_Contr'!E25-'11ª Med_Contr'!E25-'12ª Med_Contr'!E25,0)</f>
        <v>#REF!</v>
      </c>
      <c r="L25" s="208" t="e">
        <f>K25/#REF!</f>
        <v>#REF!</v>
      </c>
      <c r="M25" s="269" t="e">
        <f>IF(#REF!&lt;&gt;0,SUM(#REF!)-'1ª Med_Adit'!E25-'2ª Med_Adit'!E25-'3ª Med_Adit'!E25-'4ª Med_Adit'!E25-'5ª Med_Adit'!E25-'6ª Med_Adit'!E25-'7ª Med_Adit'!E25-'8ª Med_Adit'!E25-'9ª Med_Adit'!E25-'10ª Med_Adit'!E25-'11ª Med_Adit'!E25-'12ª Med_Adit'!E25,0)</f>
        <v>#REF!</v>
      </c>
      <c r="N25" s="208" t="e">
        <f>M25/SUM(#REF!)</f>
        <v>#REF!</v>
      </c>
      <c r="O25" s="203"/>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row>
    <row r="26" spans="1:113" s="111" customFormat="1" ht="49.5">
      <c r="A26" s="116" t="str">
        <f>CONSOLIDA!A13</f>
        <v>1.0</v>
      </c>
      <c r="B26" s="119" t="str">
        <f>CONSOLIDA!B13</f>
        <v>CONSTRUÇÃO DE QUADRA POLI-ESPORTIVA COBERTA COM ARQUIBANCADA DE 2 DEGRAUS NAS DUAS LATERAIS  - DIMENSÃO DA QUADRA 24X32M</v>
      </c>
      <c r="C26" s="94">
        <f>Quadra!L47+Quadra!M47+Quadra!N47</f>
        <v>360676.5400000001</v>
      </c>
      <c r="D26" s="93" t="e">
        <f>C26/$C$28</f>
        <v>#REF!</v>
      </c>
      <c r="E26" s="95">
        <f>Quadra!Q47</f>
        <v>0</v>
      </c>
      <c r="F26" s="93">
        <f>E26/$I$14</f>
        <v>0</v>
      </c>
      <c r="G26" s="95">
        <f>Quadra!Q47+Quadra!T47</f>
        <v>0</v>
      </c>
      <c r="H26" s="93" t="e">
        <f>G26/C$28</f>
        <v>#REF!</v>
      </c>
      <c r="I26" s="95">
        <f>C26-G26</f>
        <v>360676.5400000001</v>
      </c>
      <c r="J26" s="93" t="e">
        <f>I26/C$28</f>
        <v>#REF!</v>
      </c>
      <c r="K26" s="207">
        <f>IF(Quadra!CQ47&lt;&gt;0,Quadra!L47-'1ª Med_Contr'!E26-'2ª Med_Contr'!E26-'3ª Med_Contr'!E26-'4ª Med_Contr'!E26-'5ª Med_Contr'!E26-'6ª Med_Contr'!E26-'7ª Med_Contr'!E26-'8ª Med_Contr'!E26-'9ª Med_Contr'!E26-'10ª Med_Contr'!E26-'11ª Med_Contr'!E26-'12ª Med_Contr'!E26,0)</f>
        <v>358487.0400000001</v>
      </c>
      <c r="L26" s="208">
        <f>K26/Quadra!L47</f>
        <v>0.99392946377937419</v>
      </c>
      <c r="M26" s="269">
        <f>IF(Quadra!CT47&lt;&gt;0,SUM(Quadra!M47:N47)-'1ª Med_Adit'!E26-'2ª Med_Adit'!E26-'3ª Med_Adit'!E26-'4ª Med_Adit'!E26-'5ª Med_Adit'!E26-'6ª Med_Adit'!E26-'7ª Med_Adit'!E26-'8ª Med_Adit'!E26-'9ª Med_Adit'!E26-'10ª Med_Adit'!E26-'11ª Med_Adit'!E26-'12ª Med_Adit'!E26,0)</f>
        <v>0</v>
      </c>
      <c r="N26" s="208" t="e">
        <f>M26/SUM(Quadra!M47:N47)</f>
        <v>#DIV/0!</v>
      </c>
      <c r="O26" s="203"/>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row>
    <row r="27" spans="1:113" ht="18.75" thickBot="1">
      <c r="A27" s="117"/>
      <c r="B27" s="120"/>
      <c r="C27" s="112"/>
      <c r="D27" s="112"/>
      <c r="E27" s="112"/>
      <c r="F27" s="112"/>
      <c r="G27" s="112"/>
      <c r="H27" s="112"/>
      <c r="I27" s="112"/>
      <c r="J27" s="112"/>
      <c r="K27" s="271"/>
      <c r="L27" s="272"/>
      <c r="M27" s="270"/>
      <c r="N27" s="209"/>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row>
    <row r="28" spans="1:113" ht="18.75" thickBot="1">
      <c r="A28" s="544" t="s">
        <v>71</v>
      </c>
      <c r="B28" s="545"/>
      <c r="C28" s="99" t="e">
        <f t="shared" ref="C28:J28" si="0">SUM(C22:C27)</f>
        <v>#REF!</v>
      </c>
      <c r="D28" s="98" t="e">
        <f t="shared" si="0"/>
        <v>#REF!</v>
      </c>
      <c r="E28" s="99" t="e">
        <f t="shared" si="0"/>
        <v>#REF!</v>
      </c>
      <c r="F28" s="98" t="e">
        <f t="shared" si="0"/>
        <v>#REF!</v>
      </c>
      <c r="G28" s="99" t="e">
        <f t="shared" si="0"/>
        <v>#REF!</v>
      </c>
      <c r="H28" s="98" t="e">
        <f t="shared" si="0"/>
        <v>#REF!</v>
      </c>
      <c r="I28" s="99" t="e">
        <f t="shared" si="0"/>
        <v>#REF!</v>
      </c>
      <c r="J28" s="98" t="e">
        <f t="shared" si="0"/>
        <v>#REF!</v>
      </c>
      <c r="K28" s="99" t="e">
        <f>SUM(K22:K27)</f>
        <v>#REF!</v>
      </c>
      <c r="L28" s="98" t="e">
        <f>K28/CONSOLIDA!C16</f>
        <v>#REF!</v>
      </c>
      <c r="M28" s="99" t="e">
        <f>SUM(M22:M27)</f>
        <v>#REF!</v>
      </c>
      <c r="N28" s="98" t="e">
        <f>M28/(CONSOLIDA!E16+CONSOLIDA!G16)</f>
        <v>#REF!</v>
      </c>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row>
    <row r="29" spans="1:113" ht="6.75" customHeight="1">
      <c r="A29" s="132"/>
      <c r="B29" s="100"/>
      <c r="C29" s="101"/>
      <c r="D29" s="101"/>
      <c r="E29" s="101"/>
      <c r="F29" s="101"/>
      <c r="G29" s="108"/>
      <c r="H29" s="108"/>
      <c r="I29" s="108"/>
      <c r="J29" s="12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row>
    <row r="30" spans="1:113" ht="15.75">
      <c r="A30" s="133"/>
      <c r="B30" s="142" t="s">
        <v>173</v>
      </c>
      <c r="C30" s="168" t="e">
        <f>E28</f>
        <v>#REF!</v>
      </c>
      <c r="D30" s="193"/>
      <c r="E30" s="101"/>
      <c r="F30" s="101"/>
      <c r="G30" s="109"/>
      <c r="H30" s="109"/>
      <c r="I30" s="109"/>
      <c r="J30" s="194"/>
      <c r="K30" s="204"/>
      <c r="L30" s="204"/>
    </row>
    <row r="31" spans="1:113" ht="15.75">
      <c r="A31" s="133"/>
      <c r="B31" s="142"/>
      <c r="C31" s="168"/>
      <c r="D31" s="193"/>
      <c r="E31" s="101"/>
      <c r="F31" s="101"/>
      <c r="G31" s="109"/>
      <c r="H31" s="109"/>
      <c r="I31" s="109"/>
      <c r="J31" s="194"/>
      <c r="K31" s="204"/>
      <c r="L31" s="204"/>
    </row>
    <row r="32" spans="1:113" ht="16.5" thickBot="1">
      <c r="A32" s="133"/>
      <c r="B32" s="142" t="s">
        <v>55</v>
      </c>
      <c r="C32" s="169"/>
      <c r="D32" s="101"/>
      <c r="E32" s="101"/>
      <c r="F32" s="101"/>
      <c r="G32" s="109"/>
      <c r="H32" s="109"/>
      <c r="I32" s="195"/>
      <c r="J32" s="194"/>
    </row>
    <row r="33" spans="1:15" ht="18.75" thickBot="1">
      <c r="A33" s="133"/>
      <c r="B33" s="166" t="s">
        <v>175</v>
      </c>
      <c r="C33" s="170" t="e">
        <f>C30-C32</f>
        <v>#REF!</v>
      </c>
      <c r="D33" s="167" t="e">
        <f>C33/C28</f>
        <v>#REF!</v>
      </c>
      <c r="E33" s="101"/>
      <c r="F33" s="101"/>
      <c r="G33" s="109"/>
      <c r="H33" s="109"/>
      <c r="I33" s="109"/>
      <c r="J33" s="194"/>
      <c r="M33" s="265"/>
      <c r="N33" s="265"/>
      <c r="O33" s="265"/>
    </row>
    <row r="34" spans="1:15" ht="15.75">
      <c r="A34" s="133"/>
      <c r="B34" s="142"/>
      <c r="C34" s="141"/>
      <c r="D34" s="101"/>
      <c r="E34" s="101"/>
      <c r="F34" s="101"/>
      <c r="G34" s="109"/>
      <c r="H34" s="109"/>
      <c r="I34" s="109"/>
      <c r="J34" s="194"/>
      <c r="M34" s="265"/>
      <c r="N34" s="265"/>
      <c r="O34" s="265"/>
    </row>
    <row r="35" spans="1:15" ht="18">
      <c r="A35" s="132"/>
      <c r="B35" s="171" t="s">
        <v>176</v>
      </c>
      <c r="C35" s="546" t="e">
        <f ca="1">UPPER([3]!VExtenso(C33))</f>
        <v>#NAME?</v>
      </c>
      <c r="D35" s="546"/>
      <c r="E35" s="546"/>
      <c r="F35" s="546"/>
      <c r="G35" s="546"/>
      <c r="H35" s="546"/>
      <c r="I35" s="546"/>
      <c r="J35" s="547"/>
      <c r="M35" s="265"/>
      <c r="N35" s="265"/>
      <c r="O35" s="265"/>
    </row>
    <row r="36" spans="1:15" ht="18">
      <c r="A36" s="132"/>
      <c r="B36" s="172"/>
      <c r="C36" s="546"/>
      <c r="D36" s="546"/>
      <c r="E36" s="546"/>
      <c r="F36" s="546"/>
      <c r="G36" s="546"/>
      <c r="H36" s="546"/>
      <c r="I36" s="546"/>
      <c r="J36" s="547"/>
    </row>
    <row r="37" spans="1:15" ht="15.75" customHeight="1">
      <c r="A37" s="132"/>
      <c r="B37" s="100"/>
      <c r="C37" s="101"/>
      <c r="D37" s="101"/>
      <c r="E37" s="101"/>
      <c r="F37" s="101"/>
      <c r="G37" s="108"/>
      <c r="H37" s="108"/>
      <c r="I37" s="108"/>
      <c r="J37" s="128"/>
    </row>
    <row r="38" spans="1:15" ht="15.75" customHeight="1">
      <c r="A38" s="132"/>
      <c r="B38" s="100"/>
      <c r="C38" s="101"/>
      <c r="D38" s="101"/>
      <c r="E38" s="101"/>
      <c r="F38" s="101"/>
      <c r="G38" s="108"/>
      <c r="H38" s="108"/>
      <c r="I38" s="108"/>
      <c r="J38" s="128"/>
    </row>
    <row r="39" spans="1:15" ht="15.75">
      <c r="A39" s="134"/>
      <c r="B39" s="103"/>
      <c r="C39" s="108"/>
      <c r="D39" s="173"/>
      <c r="E39" s="173"/>
      <c r="F39" s="108"/>
      <c r="G39" s="104"/>
      <c r="H39" s="104"/>
      <c r="I39" s="104"/>
      <c r="J39" s="128"/>
    </row>
    <row r="40" spans="1:15" ht="15.75" customHeight="1">
      <c r="A40" s="134"/>
      <c r="B40" s="174" t="s">
        <v>65</v>
      </c>
      <c r="C40" s="108"/>
      <c r="D40" s="581" t="s">
        <v>123</v>
      </c>
      <c r="E40" s="581"/>
      <c r="F40" s="108"/>
      <c r="G40" s="580" t="s">
        <v>122</v>
      </c>
      <c r="H40" s="580"/>
      <c r="I40" s="580"/>
      <c r="J40" s="128"/>
    </row>
    <row r="41" spans="1:15" ht="16.5" thickBot="1">
      <c r="A41" s="135"/>
      <c r="B41" s="136"/>
      <c r="C41" s="137"/>
      <c r="D41" s="137"/>
      <c r="E41" s="137"/>
      <c r="F41" s="137"/>
      <c r="G41" s="138"/>
      <c r="H41" s="138"/>
      <c r="I41" s="138"/>
      <c r="J41" s="139"/>
    </row>
  </sheetData>
  <mergeCells count="40">
    <mergeCell ref="K17:N17"/>
    <mergeCell ref="D40:E40"/>
    <mergeCell ref="C35:J36"/>
    <mergeCell ref="G18:G20"/>
    <mergeCell ref="H18:H20"/>
    <mergeCell ref="G40:I40"/>
    <mergeCell ref="I18:I20"/>
    <mergeCell ref="J18:J20"/>
    <mergeCell ref="K18:K20"/>
    <mergeCell ref="L18:L20"/>
    <mergeCell ref="N18:N20"/>
    <mergeCell ref="F18:F20"/>
    <mergeCell ref="M18:M20"/>
    <mergeCell ref="E18:E20"/>
    <mergeCell ref="A28:B28"/>
    <mergeCell ref="A18:A20"/>
    <mergeCell ref="D18:D20"/>
    <mergeCell ref="B18:B20"/>
    <mergeCell ref="C18:C20"/>
    <mergeCell ref="A6:J6"/>
    <mergeCell ref="G7:H7"/>
    <mergeCell ref="G8:H8"/>
    <mergeCell ref="G9:H9"/>
    <mergeCell ref="I7:J7"/>
    <mergeCell ref="I8:J8"/>
    <mergeCell ref="I9:J9"/>
    <mergeCell ref="G10:H10"/>
    <mergeCell ref="I10:J10"/>
    <mergeCell ref="I11:J11"/>
    <mergeCell ref="G16:H16"/>
    <mergeCell ref="I16:J16"/>
    <mergeCell ref="G13:H13"/>
    <mergeCell ref="I13:J13"/>
    <mergeCell ref="G15:H15"/>
    <mergeCell ref="I15:J15"/>
    <mergeCell ref="G14:H14"/>
    <mergeCell ref="G12:H12"/>
    <mergeCell ref="I12:J12"/>
    <mergeCell ref="G11:H11"/>
    <mergeCell ref="I14:J14"/>
  </mergeCells>
  <phoneticPr fontId="0" type="noConversion"/>
  <printOptions horizontalCentered="1" verticalCentered="1"/>
  <pageMargins left="0.39370078740157483" right="0.39370078740157483" top="0.39370078740157483" bottom="0.39370078740157483" header="0.39370078740157483" footer="0.39370078740157483"/>
  <pageSetup paperSize="9" scale="55" orientation="landscape" horizontalDpi="150" verticalDpi="150" r:id="rId1"/>
  <headerFooter alignWithMargins="0">
    <oddHeader>Página &amp;P de &amp;N</oddHeader>
    <oddFooter>&amp;C&amp;F</oddFooter>
  </headerFooter>
  <rowBreaks count="1" manualBreakCount="1">
    <brk id="41" max="16" man="1"/>
  </rowBreaks>
  <colBreaks count="1" manualBreakCount="1">
    <brk id="10" max="41" man="1"/>
  </colBreaks>
  <drawing r:id="rId2"/>
</worksheet>
</file>

<file path=xl/worksheets/sheet25.xml><?xml version="1.0" encoding="utf-8"?>
<worksheet xmlns="http://schemas.openxmlformats.org/spreadsheetml/2006/main" xmlns:r="http://schemas.openxmlformats.org/officeDocument/2006/relationships">
  <sheetPr codeName="Plan26">
    <tabColor indexed="12"/>
    <pageSetUpPr fitToPage="1"/>
  </sheetPr>
  <dimension ref="A1:R297"/>
  <sheetViews>
    <sheetView view="pageBreakPreview" topLeftCell="A10" zoomScale="80" zoomScaleNormal="90" zoomScaleSheetLayoutView="80" workbookViewId="0">
      <selection activeCell="K24" sqref="K24"/>
    </sheetView>
  </sheetViews>
  <sheetFormatPr defaultRowHeight="12.75"/>
  <cols>
    <col min="1" max="1" width="12.5703125" customWidth="1"/>
    <col min="2" max="2" width="90" customWidth="1"/>
    <col min="3" max="3" width="30.28515625" customWidth="1"/>
    <col min="4" max="4" width="11.5703125" customWidth="1"/>
    <col min="5" max="5" width="17" style="5" hidden="1" customWidth="1"/>
    <col min="6" max="6" width="20.140625" style="5" hidden="1" customWidth="1"/>
    <col min="7" max="8" width="23.42578125" style="5" hidden="1" customWidth="1"/>
    <col min="9" max="9" width="16.28515625" style="5" bestFit="1" customWidth="1"/>
    <col min="10" max="10" width="10.140625" style="5" bestFit="1" customWidth="1"/>
    <col min="11" max="11" width="16.5703125" style="5" customWidth="1"/>
    <col min="12" max="12" width="10.7109375" style="5" bestFit="1" customWidth="1"/>
    <col min="13" max="13" width="18.28515625" style="5" customWidth="1"/>
    <col min="14" max="14" width="12.7109375" style="5" customWidth="1"/>
    <col min="15" max="15" width="15.140625" style="5" customWidth="1"/>
    <col min="16" max="16" width="10.28515625" style="5" customWidth="1"/>
    <col min="17" max="17" width="13.42578125" style="5" customWidth="1"/>
    <col min="18" max="16384" width="9.140625" style="5"/>
  </cols>
  <sheetData>
    <row r="1" spans="1:18" s="3" customFormat="1" ht="18">
      <c r="A1" s="1" t="s">
        <v>23</v>
      </c>
      <c r="B1" s="2"/>
      <c r="C1" s="283"/>
      <c r="D1" s="283"/>
    </row>
    <row r="2" spans="1:18" ht="18">
      <c r="A2" s="2" t="s">
        <v>52</v>
      </c>
      <c r="B2" s="2"/>
      <c r="C2" s="286"/>
      <c r="D2" s="286"/>
    </row>
    <row r="3" spans="1:18" s="7" customFormat="1" ht="18">
      <c r="A3" s="2" t="s">
        <v>169</v>
      </c>
      <c r="B3" s="6"/>
      <c r="C3" s="4"/>
      <c r="D3" s="4"/>
    </row>
    <row r="4" spans="1:18" ht="18.75" thickBot="1">
      <c r="A4" s="8" t="s">
        <v>310</v>
      </c>
      <c r="B4" s="2"/>
      <c r="C4" s="4"/>
      <c r="D4" s="4"/>
    </row>
    <row r="5" spans="1:18" ht="18">
      <c r="A5" s="1" t="s">
        <v>2</v>
      </c>
      <c r="B5" s="2"/>
      <c r="C5" s="160" t="s">
        <v>357</v>
      </c>
      <c r="D5" s="283"/>
    </row>
    <row r="6" spans="1:18" ht="18.75" thickBot="1">
      <c r="A6" s="258" t="s">
        <v>441</v>
      </c>
      <c r="B6" s="1"/>
      <c r="C6" s="161">
        <f>(C16)/Quadra!F45</f>
        <v>494.56546875000009</v>
      </c>
      <c r="D6" s="286"/>
    </row>
    <row r="7" spans="1:18" ht="18">
      <c r="A7" s="187" t="s">
        <v>442</v>
      </c>
      <c r="B7" s="1"/>
      <c r="C7" s="4" t="s">
        <v>60</v>
      </c>
      <c r="D7" s="4"/>
      <c r="E7" s="162"/>
      <c r="G7" s="162"/>
    </row>
    <row r="8" spans="1:18" ht="29.25" thickBot="1">
      <c r="A8" s="274" t="s">
        <v>443</v>
      </c>
      <c r="B8" s="275"/>
      <c r="C8" s="273" t="s">
        <v>371</v>
      </c>
      <c r="D8" s="273"/>
    </row>
    <row r="9" spans="1:18">
      <c r="A9" s="600" t="s">
        <v>5</v>
      </c>
      <c r="B9" s="600" t="s">
        <v>43</v>
      </c>
      <c r="C9" s="600" t="s">
        <v>107</v>
      </c>
      <c r="D9" s="593" t="s">
        <v>36</v>
      </c>
      <c r="E9" s="598" t="s">
        <v>179</v>
      </c>
      <c r="F9" s="599" t="s">
        <v>36</v>
      </c>
      <c r="G9" s="598" t="s">
        <v>180</v>
      </c>
      <c r="H9" s="599" t="s">
        <v>36</v>
      </c>
      <c r="I9" s="593" t="s">
        <v>114</v>
      </c>
      <c r="J9" s="593" t="s">
        <v>36</v>
      </c>
      <c r="K9" s="593" t="s">
        <v>257</v>
      </c>
      <c r="L9" s="593" t="s">
        <v>36</v>
      </c>
      <c r="M9" s="593" t="s">
        <v>258</v>
      </c>
      <c r="N9" s="593" t="s">
        <v>36</v>
      </c>
      <c r="O9" s="595" t="s">
        <v>184</v>
      </c>
      <c r="P9" s="548" t="s">
        <v>36</v>
      </c>
      <c r="Q9" s="548" t="s">
        <v>185</v>
      </c>
      <c r="R9" s="548" t="s">
        <v>36</v>
      </c>
    </row>
    <row r="10" spans="1:18">
      <c r="A10" s="600"/>
      <c r="B10" s="600"/>
      <c r="C10" s="600"/>
      <c r="D10" s="593"/>
      <c r="E10" s="598"/>
      <c r="F10" s="599"/>
      <c r="G10" s="598"/>
      <c r="H10" s="599"/>
      <c r="I10" s="593"/>
      <c r="J10" s="593"/>
      <c r="K10" s="593"/>
      <c r="L10" s="593"/>
      <c r="M10" s="593"/>
      <c r="N10" s="593"/>
      <c r="O10" s="596"/>
      <c r="P10" s="549"/>
      <c r="Q10" s="549"/>
      <c r="R10" s="549"/>
    </row>
    <row r="11" spans="1:18" ht="18.75" thickBot="1">
      <c r="A11" s="600"/>
      <c r="B11" s="600"/>
      <c r="C11" s="540" t="s">
        <v>135</v>
      </c>
      <c r="D11" s="593"/>
      <c r="E11" s="517" t="s">
        <v>135</v>
      </c>
      <c r="F11" s="599"/>
      <c r="G11" s="517" t="s">
        <v>135</v>
      </c>
      <c r="H11" s="599"/>
      <c r="I11" s="593"/>
      <c r="J11" s="593"/>
      <c r="K11" s="593"/>
      <c r="L11" s="593"/>
      <c r="M11" s="593"/>
      <c r="N11" s="593"/>
      <c r="O11" s="597"/>
      <c r="P11" s="550"/>
      <c r="Q11" s="550"/>
      <c r="R11" s="550"/>
    </row>
    <row r="12" spans="1:18" s="84" customFormat="1" ht="18">
      <c r="A12" s="518"/>
      <c r="B12" s="519"/>
      <c r="C12" s="520"/>
      <c r="D12" s="520"/>
      <c r="E12" s="520"/>
      <c r="F12" s="520"/>
      <c r="G12" s="520"/>
      <c r="H12" s="520"/>
      <c r="I12" s="521"/>
      <c r="J12" s="522"/>
      <c r="K12" s="521"/>
      <c r="L12" s="522"/>
      <c r="M12" s="521"/>
      <c r="N12" s="522"/>
      <c r="O12" s="268"/>
      <c r="P12" s="206"/>
      <c r="Q12" s="268"/>
      <c r="R12" s="206"/>
    </row>
    <row r="13" spans="1:18" s="282" customFormat="1" ht="72" customHeight="1">
      <c r="A13" s="523" t="s">
        <v>53</v>
      </c>
      <c r="B13" s="524" t="s">
        <v>187</v>
      </c>
      <c r="C13" s="525">
        <f>Quadra!L47</f>
        <v>360676.5400000001</v>
      </c>
      <c r="D13" s="541">
        <f>C13/C16</f>
        <v>0.9495828987925744</v>
      </c>
      <c r="E13" s="525">
        <f>Quadra!M47</f>
        <v>0</v>
      </c>
      <c r="F13" s="526">
        <f>E13/C13</f>
        <v>0</v>
      </c>
      <c r="G13" s="525">
        <f>Quadra!N47</f>
        <v>0</v>
      </c>
      <c r="H13" s="526">
        <f>G13/C13</f>
        <v>0</v>
      </c>
      <c r="I13" s="527">
        <f>Quadra!BA47</f>
        <v>0</v>
      </c>
      <c r="J13" s="528">
        <f>I13/C13</f>
        <v>0</v>
      </c>
      <c r="K13" s="527">
        <f>Quadra!CK47</f>
        <v>2189.5</v>
      </c>
      <c r="L13" s="528">
        <f>K13/C13</f>
        <v>6.0705362206258254E-3</v>
      </c>
      <c r="M13" s="527">
        <f>C13-K13</f>
        <v>358487.0400000001</v>
      </c>
      <c r="N13" s="528">
        <f>L13</f>
        <v>6.0705362206258254E-3</v>
      </c>
      <c r="O13" s="269">
        <f>M13</f>
        <v>358487.0400000001</v>
      </c>
      <c r="P13" s="208" t="e">
        <f>O13/[4]Reforma!P100</f>
        <v>#DIV/0!</v>
      </c>
      <c r="Q13" s="269">
        <f>IF([4]Reforma!CX100&lt;&gt;0,SUM([4]Reforma!Q100:R100)-'[4]1ª Med_Adit'!H13-'[4]2ª Med_Adit'!H13-'[4]3ª Med_Adit'!H13-'[4]4ª Med_Adit'!H13-'[4]5ª Med_Adit'!H13-'[4]6ª Med_Adit'!H13-'[4]7ª Med_Adit'!H13-'[4]8ª Med_Adit'!H13-'[4]9ª Med_Adit'!H13-'[4]10ª Med_Adit'!H13-'[4]11ª Med_Adit'!H13-'[4]12ª Med_Adit'!H13,0)</f>
        <v>0</v>
      </c>
      <c r="R13" s="208" t="e">
        <f>Q13/SUM([4]Reforma!Q100:R100)</f>
        <v>#DIV/0!</v>
      </c>
    </row>
    <row r="14" spans="1:18" s="282" customFormat="1" ht="39" customHeight="1">
      <c r="A14" s="523" t="s">
        <v>116</v>
      </c>
      <c r="B14" s="524" t="s">
        <v>380</v>
      </c>
      <c r="C14" s="525">
        <f>Elétrica!M47</f>
        <v>19149.739999999998</v>
      </c>
      <c r="D14" s="541">
        <f>C14/C16</f>
        <v>5.0417101207425652E-2</v>
      </c>
      <c r="E14" s="525">
        <f>Elétrica!N201</f>
        <v>0</v>
      </c>
      <c r="F14" s="526">
        <f>E14/C14</f>
        <v>0</v>
      </c>
      <c r="G14" s="525">
        <f>Elétrica!O201</f>
        <v>0</v>
      </c>
      <c r="H14" s="526">
        <f>G14/C14</f>
        <v>0</v>
      </c>
      <c r="I14" s="527">
        <f>'[4]Hidro-sanitária'!AG44</f>
        <v>0</v>
      </c>
      <c r="J14" s="528">
        <f ca="1">I14/$J$14</f>
        <v>0</v>
      </c>
      <c r="K14" s="527">
        <f>'[4]2ª Med_Contr'!J13+'[4]Hidro-sanitária'!AG44+'[4]Hidro-sanitária'!AJ44</f>
        <v>0</v>
      </c>
      <c r="L14" s="528">
        <f>K14/C14</f>
        <v>0</v>
      </c>
      <c r="M14" s="527">
        <f>C14-K14</f>
        <v>19149.739999999998</v>
      </c>
      <c r="N14" s="528">
        <f>L14</f>
        <v>0</v>
      </c>
      <c r="O14" s="269">
        <f>M14</f>
        <v>19149.739999999998</v>
      </c>
      <c r="P14" s="208" t="e">
        <f>O14/'[4]Hidro-sanitária'!P44</f>
        <v>#DIV/0!</v>
      </c>
      <c r="Q14" s="269">
        <f>IF('[4]Hidro-sanitária'!CX44&lt;&gt;0,SUM('[4]Hidro-sanitária'!Q44:R44)-'[4]1ª Med_Adit'!H14-'[4]2ª Med_Adit'!H14-'[4]3ª Med_Adit'!H14-'[4]4ª Med_Adit'!H14-'[4]5ª Med_Adit'!H14-'[4]6ª Med_Adit'!H14-'[4]7ª Med_Adit'!H14-'[4]8ª Med_Adit'!H14-'[4]9ª Med_Adit'!H14-'[4]10ª Med_Adit'!H14-'[4]11ª Med_Adit'!H14-'[4]12ª Med_Adit'!H14,0)</f>
        <v>0</v>
      </c>
      <c r="R14" s="208" t="e">
        <f>Q14/SUM('[4]Hidro-sanitária'!Q44:R44)</f>
        <v>#DIV/0!</v>
      </c>
    </row>
    <row r="15" spans="1:18" ht="18">
      <c r="A15" s="529"/>
      <c r="B15" s="530"/>
      <c r="C15" s="531"/>
      <c r="D15" s="531"/>
      <c r="E15" s="531"/>
      <c r="F15" s="531"/>
      <c r="G15" s="531"/>
      <c r="H15" s="531"/>
      <c r="I15" s="532"/>
      <c r="J15" s="532"/>
      <c r="K15" s="532"/>
      <c r="L15" s="532"/>
      <c r="M15" s="532"/>
      <c r="N15" s="532"/>
    </row>
    <row r="16" spans="1:18" s="10" customFormat="1" ht="23.25">
      <c r="A16" s="533"/>
      <c r="B16" s="537" t="s">
        <v>75</v>
      </c>
      <c r="C16" s="538">
        <f>SUM(C13:C15)</f>
        <v>379826.28000000009</v>
      </c>
      <c r="D16" s="538"/>
      <c r="E16" s="538">
        <f>SUM(E14:E15)</f>
        <v>0</v>
      </c>
      <c r="F16" s="539">
        <f>E16/C16</f>
        <v>0</v>
      </c>
      <c r="G16" s="538">
        <f>SUM(G14:G15)</f>
        <v>0</v>
      </c>
      <c r="H16" s="539">
        <f>G16/C16</f>
        <v>0</v>
      </c>
      <c r="I16" s="542">
        <f>SUM(I13:I14)</f>
        <v>0</v>
      </c>
      <c r="J16" s="543">
        <f>I16/C16</f>
        <v>0</v>
      </c>
      <c r="K16" s="542">
        <f>SUM(K13:K14)</f>
        <v>2189.5</v>
      </c>
      <c r="L16" s="543">
        <f>K16/C16</f>
        <v>5.7644773816071899E-3</v>
      </c>
      <c r="M16" s="542">
        <f>SUM(M13:M14)</f>
        <v>377636.78000000009</v>
      </c>
      <c r="N16" s="543">
        <f>M16/C16</f>
        <v>0.99423552261839276</v>
      </c>
    </row>
    <row r="17" spans="1:17" ht="15">
      <c r="A17" s="534"/>
      <c r="B17" s="535"/>
      <c r="C17" s="536"/>
      <c r="D17" s="536"/>
      <c r="E17" s="536"/>
      <c r="F17" s="536"/>
      <c r="G17" s="536"/>
      <c r="H17" s="536"/>
      <c r="I17" s="532"/>
      <c r="J17" s="532"/>
      <c r="K17" s="532"/>
      <c r="L17" s="532"/>
      <c r="M17" s="532"/>
      <c r="N17" s="532"/>
    </row>
    <row r="18" spans="1:17" ht="15">
      <c r="A18" s="152"/>
      <c r="B18" s="153"/>
      <c r="C18" s="154"/>
      <c r="D18" s="154"/>
      <c r="E18" s="154"/>
      <c r="F18" s="154"/>
      <c r="G18" s="154"/>
      <c r="H18" s="154"/>
    </row>
    <row r="19" spans="1:17" ht="15">
      <c r="A19" s="152"/>
      <c r="B19" s="153"/>
      <c r="C19" s="154"/>
      <c r="D19" s="154"/>
      <c r="E19" s="154"/>
      <c r="F19" s="154"/>
      <c r="G19" s="154"/>
      <c r="H19" s="154"/>
    </row>
    <row r="20" spans="1:17" ht="15">
      <c r="A20" s="152"/>
      <c r="B20" s="142"/>
      <c r="C20" s="168"/>
      <c r="D20" s="168"/>
      <c r="E20" s="193"/>
      <c r="F20" s="154"/>
      <c r="G20" s="154"/>
      <c r="H20" s="154"/>
    </row>
    <row r="21" spans="1:17" ht="15.75" thickBot="1">
      <c r="A21" s="152"/>
      <c r="B21" s="142"/>
      <c r="C21" s="168"/>
      <c r="D21" s="168"/>
      <c r="E21" s="193"/>
      <c r="F21" s="154"/>
      <c r="G21" s="154"/>
      <c r="H21" s="154"/>
    </row>
    <row r="22" spans="1:17" ht="14.25" customHeight="1" thickBot="1">
      <c r="A22" s="152"/>
      <c r="B22" s="171"/>
      <c r="C22" s="513"/>
      <c r="D22" s="513"/>
      <c r="E22" s="676" t="e">
        <f>C22/C18</f>
        <v>#DIV/0!</v>
      </c>
      <c r="F22" s="154"/>
      <c r="G22" s="154"/>
    </row>
    <row r="23" spans="1:17" ht="14.25" customHeight="1">
      <c r="A23" s="152"/>
      <c r="B23" s="171"/>
      <c r="C23" s="513"/>
      <c r="D23" s="513"/>
      <c r="E23" s="514"/>
      <c r="F23" s="154"/>
      <c r="G23" s="154"/>
    </row>
    <row r="24" spans="1:17" ht="14.25" customHeight="1">
      <c r="A24" s="152"/>
      <c r="B24" s="171"/>
      <c r="C24" s="513"/>
      <c r="D24" s="513"/>
      <c r="E24" s="514"/>
      <c r="F24" s="154"/>
      <c r="G24" s="154"/>
    </row>
    <row r="25" spans="1:17" ht="14.25" customHeight="1">
      <c r="A25" s="152"/>
      <c r="B25" s="171"/>
      <c r="C25" s="513"/>
      <c r="D25" s="513"/>
      <c r="E25" s="514"/>
      <c r="F25" s="154"/>
      <c r="G25" s="154"/>
    </row>
    <row r="26" spans="1:17" ht="14.25" customHeight="1">
      <c r="A26" s="152"/>
      <c r="B26" s="171"/>
      <c r="C26" s="513"/>
      <c r="D26" s="513"/>
      <c r="E26" s="514"/>
      <c r="F26" s="154"/>
      <c r="G26" s="154"/>
    </row>
    <row r="27" spans="1:17" ht="18" customHeight="1">
      <c r="A27" s="151"/>
      <c r="B27" s="171"/>
      <c r="C27" s="594"/>
      <c r="D27" s="594"/>
      <c r="E27" s="594"/>
      <c r="F27" s="594"/>
      <c r="G27" s="594"/>
      <c r="H27" s="594"/>
      <c r="I27" s="594"/>
      <c r="J27" s="594"/>
      <c r="K27" s="594"/>
      <c r="L27" s="594"/>
      <c r="M27" s="594"/>
      <c r="N27" s="594"/>
      <c r="O27" s="516"/>
      <c r="P27" s="516"/>
      <c r="Q27" s="516"/>
    </row>
    <row r="28" spans="1:17" ht="12.75" customHeight="1">
      <c r="A28" s="515"/>
      <c r="B28" s="172"/>
      <c r="C28" s="594"/>
      <c r="D28" s="594"/>
      <c r="E28" s="594"/>
      <c r="F28" s="594"/>
      <c r="G28" s="594"/>
      <c r="H28" s="594"/>
      <c r="I28" s="594"/>
      <c r="J28" s="594"/>
      <c r="K28" s="594"/>
      <c r="L28" s="594"/>
      <c r="M28" s="594"/>
      <c r="N28" s="594"/>
      <c r="O28" s="516"/>
      <c r="P28" s="516"/>
      <c r="Q28" s="516"/>
    </row>
    <row r="29" spans="1:17" s="51" customFormat="1" ht="23.25" customHeight="1">
      <c r="A29" s="515"/>
      <c r="B29" s="515"/>
      <c r="C29" s="515"/>
      <c r="D29" s="515"/>
    </row>
    <row r="30" spans="1:17" s="51" customFormat="1" ht="18">
      <c r="A30" s="192"/>
      <c r="B30" s="50"/>
      <c r="C30" s="50"/>
      <c r="D30" s="50"/>
    </row>
    <row r="31" spans="1:17" s="51" customFormat="1" ht="16.5">
      <c r="A31" s="49"/>
      <c r="B31" s="202"/>
      <c r="C31" s="201"/>
      <c r="D31" s="201"/>
    </row>
    <row r="32" spans="1:17" ht="16.5">
      <c r="A32" s="9"/>
      <c r="B32" s="202"/>
      <c r="C32" s="201"/>
      <c r="D32" s="201"/>
    </row>
    <row r="33" spans="1:4" ht="18">
      <c r="A33" s="9"/>
      <c r="B33" s="300"/>
      <c r="C33" s="163"/>
      <c r="D33" s="163"/>
    </row>
    <row r="34" spans="1:4" ht="18">
      <c r="A34" s="9"/>
      <c r="B34" s="300"/>
    </row>
    <row r="35" spans="1:4" ht="18">
      <c r="A35" s="9"/>
      <c r="B35" s="300"/>
    </row>
    <row r="36" spans="1:4" ht="18">
      <c r="A36" s="9"/>
      <c r="B36" s="300"/>
      <c r="C36" s="296"/>
      <c r="D36" s="296"/>
    </row>
    <row r="37" spans="1:4" ht="18">
      <c r="A37" s="9"/>
      <c r="B37" s="300"/>
      <c r="C37" s="163"/>
      <c r="D37" s="163"/>
    </row>
    <row r="38" spans="1:4">
      <c r="A38" s="9"/>
      <c r="C38" s="163"/>
      <c r="D38" s="163"/>
    </row>
    <row r="39" spans="1:4">
      <c r="A39" s="9"/>
    </row>
    <row r="40" spans="1:4">
      <c r="A40" s="9"/>
    </row>
    <row r="41" spans="1:4">
      <c r="A41" s="9"/>
      <c r="C41" s="163"/>
      <c r="D41" s="163"/>
    </row>
    <row r="42" spans="1:4">
      <c r="A42" s="9"/>
    </row>
    <row r="43" spans="1:4">
      <c r="A43" s="9"/>
    </row>
    <row r="44" spans="1:4">
      <c r="A44" s="9"/>
    </row>
    <row r="45" spans="1:4">
      <c r="A45" s="9"/>
    </row>
    <row r="46" spans="1:4">
      <c r="A46" s="9"/>
    </row>
    <row r="47" spans="1:4">
      <c r="A47" s="9"/>
    </row>
    <row r="48" spans="1:4">
      <c r="A48" s="9"/>
    </row>
    <row r="49" spans="1:1">
      <c r="A49" s="9"/>
    </row>
    <row r="50" spans="1:1">
      <c r="A50" s="9"/>
    </row>
    <row r="51" spans="1:1">
      <c r="A51" s="9"/>
    </row>
    <row r="52" spans="1:1">
      <c r="A52" s="9"/>
    </row>
    <row r="53" spans="1:1">
      <c r="A53" s="9"/>
    </row>
    <row r="54" spans="1:1">
      <c r="A54" s="9"/>
    </row>
    <row r="55" spans="1:1">
      <c r="A55" s="9"/>
    </row>
    <row r="56" spans="1:1">
      <c r="A56" s="9"/>
    </row>
    <row r="57" spans="1:1">
      <c r="A57" s="9"/>
    </row>
    <row r="58" spans="1:1">
      <c r="A58" s="9"/>
    </row>
    <row r="59" spans="1:1">
      <c r="A59" s="9"/>
    </row>
    <row r="60" spans="1:1">
      <c r="A60" s="9"/>
    </row>
    <row r="61" spans="1:1">
      <c r="A61" s="9"/>
    </row>
    <row r="62" spans="1:1">
      <c r="A62" s="9"/>
    </row>
    <row r="63" spans="1:1">
      <c r="A63" s="9"/>
    </row>
    <row r="64" spans="1:1">
      <c r="A64" s="9"/>
    </row>
    <row r="65" spans="1:1">
      <c r="A65" s="9"/>
    </row>
    <row r="66" spans="1:1">
      <c r="A66" s="9"/>
    </row>
    <row r="67" spans="1:1">
      <c r="A67" s="9"/>
    </row>
    <row r="68" spans="1:1">
      <c r="A68" s="9"/>
    </row>
    <row r="69" spans="1:1">
      <c r="A69" s="9"/>
    </row>
    <row r="70" spans="1:1">
      <c r="A70" s="9"/>
    </row>
    <row r="71" spans="1:1">
      <c r="A71" s="9"/>
    </row>
    <row r="72" spans="1:1">
      <c r="A72" s="9"/>
    </row>
    <row r="73" spans="1:1">
      <c r="A73" s="9"/>
    </row>
    <row r="74" spans="1:1">
      <c r="A74" s="9"/>
    </row>
    <row r="75" spans="1:1">
      <c r="A75" s="9"/>
    </row>
    <row r="76" spans="1:1">
      <c r="A76" s="9"/>
    </row>
    <row r="77" spans="1:1">
      <c r="A77" s="9"/>
    </row>
    <row r="78" spans="1:1">
      <c r="A78" s="9"/>
    </row>
    <row r="79" spans="1:1">
      <c r="A79" s="9"/>
    </row>
    <row r="80" spans="1:1">
      <c r="A80" s="9"/>
    </row>
    <row r="81" spans="1:1">
      <c r="A81" s="9"/>
    </row>
    <row r="82" spans="1:1">
      <c r="A82" s="9"/>
    </row>
    <row r="83" spans="1:1">
      <c r="A83" s="9"/>
    </row>
    <row r="84" spans="1:1">
      <c r="A84" s="9"/>
    </row>
    <row r="85" spans="1:1">
      <c r="A85" s="9"/>
    </row>
    <row r="86" spans="1:1">
      <c r="A86" s="9"/>
    </row>
    <row r="87" spans="1:1">
      <c r="A87" s="9"/>
    </row>
    <row r="88" spans="1:1">
      <c r="A88" s="9"/>
    </row>
    <row r="89" spans="1:1">
      <c r="A89" s="9"/>
    </row>
    <row r="90" spans="1:1">
      <c r="A90" s="9"/>
    </row>
    <row r="91" spans="1:1">
      <c r="A91" s="9"/>
    </row>
    <row r="92" spans="1:1">
      <c r="A92" s="9"/>
    </row>
    <row r="93" spans="1:1">
      <c r="A93" s="9"/>
    </row>
    <row r="94" spans="1:1">
      <c r="A94" s="9"/>
    </row>
    <row r="95" spans="1:1">
      <c r="A95" s="9"/>
    </row>
    <row r="96" spans="1:1">
      <c r="A96" s="9"/>
    </row>
    <row r="97" spans="1:1">
      <c r="A97" s="9"/>
    </row>
    <row r="98" spans="1:1">
      <c r="A98" s="9"/>
    </row>
    <row r="99" spans="1:1">
      <c r="A99" s="9"/>
    </row>
    <row r="100" spans="1:1">
      <c r="A100" s="9"/>
    </row>
    <row r="101" spans="1:1">
      <c r="A101" s="9"/>
    </row>
    <row r="102" spans="1:1">
      <c r="A102" s="9"/>
    </row>
    <row r="103" spans="1:1">
      <c r="A103" s="9"/>
    </row>
    <row r="104" spans="1:1">
      <c r="A104" s="9"/>
    </row>
    <row r="105" spans="1:1">
      <c r="A105" s="9"/>
    </row>
    <row r="106" spans="1:1">
      <c r="A106" s="9"/>
    </row>
    <row r="107" spans="1:1">
      <c r="A107" s="9"/>
    </row>
    <row r="108" spans="1:1">
      <c r="A108" s="9"/>
    </row>
    <row r="109" spans="1:1">
      <c r="A109" s="9"/>
    </row>
    <row r="110" spans="1:1">
      <c r="A110" s="9"/>
    </row>
    <row r="111" spans="1:1">
      <c r="A111" s="9"/>
    </row>
    <row r="112" spans="1:1">
      <c r="A112" s="9"/>
    </row>
    <row r="113" spans="1:1">
      <c r="A113" s="9"/>
    </row>
    <row r="114" spans="1:1">
      <c r="A114" s="9"/>
    </row>
    <row r="115" spans="1:1">
      <c r="A115" s="9"/>
    </row>
    <row r="116" spans="1:1">
      <c r="A116" s="9"/>
    </row>
    <row r="117" spans="1:1">
      <c r="A117" s="9"/>
    </row>
    <row r="118" spans="1:1">
      <c r="A118" s="9"/>
    </row>
    <row r="119" spans="1:1">
      <c r="A119" s="9"/>
    </row>
    <row r="120" spans="1:1">
      <c r="A120" s="9"/>
    </row>
    <row r="121" spans="1:1">
      <c r="A121" s="9"/>
    </row>
    <row r="122" spans="1:1">
      <c r="A122" s="9"/>
    </row>
    <row r="123" spans="1:1">
      <c r="A123" s="9"/>
    </row>
    <row r="124" spans="1:1">
      <c r="A124" s="9"/>
    </row>
    <row r="125" spans="1:1">
      <c r="A125" s="9"/>
    </row>
    <row r="126" spans="1:1">
      <c r="A126" s="9"/>
    </row>
    <row r="127" spans="1:1">
      <c r="A127" s="9"/>
    </row>
    <row r="128" spans="1:1">
      <c r="A128" s="9"/>
    </row>
    <row r="129" spans="1:1">
      <c r="A129" s="9"/>
    </row>
    <row r="130" spans="1:1">
      <c r="A130" s="9"/>
    </row>
    <row r="131" spans="1:1">
      <c r="A131" s="9"/>
    </row>
    <row r="132" spans="1:1">
      <c r="A132" s="9"/>
    </row>
    <row r="133" spans="1:1">
      <c r="A133" s="9"/>
    </row>
    <row r="134" spans="1:1">
      <c r="A134" s="9"/>
    </row>
    <row r="135" spans="1:1">
      <c r="A135" s="9"/>
    </row>
    <row r="136" spans="1:1">
      <c r="A136" s="9"/>
    </row>
    <row r="137" spans="1:1">
      <c r="A137" s="9"/>
    </row>
    <row r="138" spans="1:1">
      <c r="A138" s="9"/>
    </row>
    <row r="139" spans="1:1">
      <c r="A139" s="9"/>
    </row>
    <row r="140" spans="1:1">
      <c r="A140" s="9"/>
    </row>
    <row r="141" spans="1:1">
      <c r="A141" s="9"/>
    </row>
    <row r="142" spans="1:1">
      <c r="A142" s="9"/>
    </row>
    <row r="143" spans="1:1">
      <c r="A143" s="9"/>
    </row>
    <row r="144" spans="1:1">
      <c r="A144" s="9"/>
    </row>
    <row r="145" spans="1:1">
      <c r="A145" s="9"/>
    </row>
    <row r="146" spans="1:1">
      <c r="A146" s="9"/>
    </row>
    <row r="147" spans="1:1">
      <c r="A147" s="9"/>
    </row>
    <row r="148" spans="1:1">
      <c r="A148" s="9"/>
    </row>
    <row r="149" spans="1:1">
      <c r="A149" s="9"/>
    </row>
    <row r="150" spans="1:1">
      <c r="A150" s="9"/>
    </row>
    <row r="151" spans="1:1">
      <c r="A151" s="9"/>
    </row>
    <row r="152" spans="1:1">
      <c r="A152" s="9"/>
    </row>
    <row r="153" spans="1:1">
      <c r="A153" s="9"/>
    </row>
    <row r="154" spans="1:1">
      <c r="A154" s="9"/>
    </row>
    <row r="155" spans="1:1">
      <c r="A155" s="9"/>
    </row>
    <row r="156" spans="1:1">
      <c r="A156" s="9"/>
    </row>
    <row r="157" spans="1:1">
      <c r="A157" s="9"/>
    </row>
    <row r="158" spans="1:1">
      <c r="A158" s="9"/>
    </row>
    <row r="159" spans="1:1">
      <c r="A159" s="9"/>
    </row>
    <row r="160" spans="1:1">
      <c r="A160" s="9"/>
    </row>
    <row r="161" spans="1:1">
      <c r="A161" s="9"/>
    </row>
    <row r="162" spans="1:1">
      <c r="A162" s="9"/>
    </row>
    <row r="163" spans="1:1">
      <c r="A163" s="9"/>
    </row>
    <row r="164" spans="1:1">
      <c r="A164" s="9"/>
    </row>
    <row r="165" spans="1:1">
      <c r="A165" s="9"/>
    </row>
    <row r="166" spans="1:1">
      <c r="A166" s="9"/>
    </row>
    <row r="167" spans="1:1">
      <c r="A167" s="9"/>
    </row>
    <row r="168" spans="1:1">
      <c r="A168" s="9"/>
    </row>
    <row r="169" spans="1:1">
      <c r="A169" s="9"/>
    </row>
    <row r="170" spans="1:1">
      <c r="A170" s="9"/>
    </row>
    <row r="171" spans="1:1">
      <c r="A171" s="9"/>
    </row>
    <row r="172" spans="1:1">
      <c r="A172" s="9"/>
    </row>
    <row r="173" spans="1:1">
      <c r="A173" s="9"/>
    </row>
    <row r="174" spans="1:1">
      <c r="A174" s="9"/>
    </row>
    <row r="175" spans="1:1">
      <c r="A175" s="9"/>
    </row>
    <row r="176" spans="1:1">
      <c r="A176" s="9"/>
    </row>
    <row r="177" spans="1:1">
      <c r="A177" s="9"/>
    </row>
    <row r="178" spans="1:1">
      <c r="A178" s="9"/>
    </row>
    <row r="179" spans="1:1">
      <c r="A179" s="9"/>
    </row>
    <row r="180" spans="1:1">
      <c r="A180" s="9"/>
    </row>
    <row r="181" spans="1:1">
      <c r="A181" s="9"/>
    </row>
    <row r="182" spans="1:1">
      <c r="A182" s="9"/>
    </row>
    <row r="183" spans="1:1">
      <c r="A183" s="9"/>
    </row>
    <row r="184" spans="1:1">
      <c r="A184" s="9"/>
    </row>
    <row r="185" spans="1:1">
      <c r="A185" s="9"/>
    </row>
    <row r="186" spans="1:1">
      <c r="A186" s="9"/>
    </row>
    <row r="187" spans="1:1">
      <c r="A187" s="9"/>
    </row>
    <row r="188" spans="1:1">
      <c r="A188" s="9"/>
    </row>
    <row r="189" spans="1:1">
      <c r="A189" s="9"/>
    </row>
    <row r="190" spans="1:1">
      <c r="A190" s="9"/>
    </row>
    <row r="191" spans="1:1">
      <c r="A191" s="9"/>
    </row>
    <row r="192" spans="1:1">
      <c r="A192" s="9"/>
    </row>
    <row r="193" spans="1:1">
      <c r="A193" s="9"/>
    </row>
    <row r="194" spans="1:1">
      <c r="A194" s="9"/>
    </row>
    <row r="195" spans="1:1">
      <c r="A195" s="9"/>
    </row>
    <row r="196" spans="1:1">
      <c r="A196" s="9"/>
    </row>
    <row r="197" spans="1:1">
      <c r="A197" s="9"/>
    </row>
    <row r="198" spans="1:1">
      <c r="A198" s="9"/>
    </row>
    <row r="199" spans="1:1">
      <c r="A199" s="9"/>
    </row>
    <row r="200" spans="1:1">
      <c r="A200" s="9"/>
    </row>
    <row r="201" spans="1:1">
      <c r="A201" s="9"/>
    </row>
    <row r="202" spans="1:1">
      <c r="A202" s="9"/>
    </row>
    <row r="203" spans="1:1">
      <c r="A203" s="9"/>
    </row>
    <row r="204" spans="1:1">
      <c r="A204" s="9"/>
    </row>
    <row r="205" spans="1:1">
      <c r="A205" s="9"/>
    </row>
    <row r="206" spans="1:1">
      <c r="A206" s="9"/>
    </row>
    <row r="207" spans="1:1">
      <c r="A207" s="9"/>
    </row>
    <row r="208" spans="1:1">
      <c r="A208" s="9"/>
    </row>
    <row r="209" spans="1:1">
      <c r="A209" s="9"/>
    </row>
    <row r="210" spans="1:1">
      <c r="A210" s="9"/>
    </row>
    <row r="211" spans="1:1">
      <c r="A211" s="9"/>
    </row>
    <row r="212" spans="1:1">
      <c r="A212" s="9"/>
    </row>
    <row r="213" spans="1:1">
      <c r="A213" s="9"/>
    </row>
    <row r="214" spans="1:1">
      <c r="A214" s="9"/>
    </row>
    <row r="215" spans="1:1">
      <c r="A215" s="9"/>
    </row>
    <row r="216" spans="1:1">
      <c r="A216" s="9"/>
    </row>
    <row r="217" spans="1:1">
      <c r="A217" s="9"/>
    </row>
    <row r="218" spans="1:1">
      <c r="A218" s="9"/>
    </row>
    <row r="219" spans="1:1">
      <c r="A219" s="9"/>
    </row>
    <row r="220" spans="1:1">
      <c r="A220" s="9"/>
    </row>
    <row r="221" spans="1:1">
      <c r="A221" s="9"/>
    </row>
    <row r="222" spans="1:1">
      <c r="A222" s="9"/>
    </row>
    <row r="223" spans="1:1">
      <c r="A223" s="9"/>
    </row>
    <row r="224" spans="1:1">
      <c r="A224" s="9"/>
    </row>
    <row r="225" spans="1:1">
      <c r="A225" s="9"/>
    </row>
    <row r="226" spans="1:1">
      <c r="A226" s="9"/>
    </row>
    <row r="227" spans="1:1">
      <c r="A227" s="9"/>
    </row>
    <row r="228" spans="1:1">
      <c r="A228" s="9"/>
    </row>
    <row r="229" spans="1:1">
      <c r="A229" s="9"/>
    </row>
    <row r="230" spans="1:1">
      <c r="A230" s="9"/>
    </row>
    <row r="231" spans="1:1">
      <c r="A231" s="9"/>
    </row>
    <row r="232" spans="1:1">
      <c r="A232" s="9"/>
    </row>
    <row r="233" spans="1:1">
      <c r="A233" s="9"/>
    </row>
    <row r="234" spans="1:1">
      <c r="A234" s="9"/>
    </row>
    <row r="235" spans="1:1">
      <c r="A235" s="9"/>
    </row>
    <row r="236" spans="1:1">
      <c r="A236" s="9"/>
    </row>
    <row r="237" spans="1:1">
      <c r="A237" s="9"/>
    </row>
    <row r="238" spans="1:1">
      <c r="A238" s="9"/>
    </row>
    <row r="239" spans="1:1">
      <c r="A239" s="9"/>
    </row>
    <row r="240" spans="1:1">
      <c r="A240" s="9"/>
    </row>
    <row r="241" spans="1:1">
      <c r="A241" s="9"/>
    </row>
    <row r="242" spans="1:1">
      <c r="A242" s="9"/>
    </row>
    <row r="243" spans="1:1">
      <c r="A243" s="9"/>
    </row>
    <row r="244" spans="1:1">
      <c r="A244" s="9"/>
    </row>
    <row r="245" spans="1:1">
      <c r="A245" s="9"/>
    </row>
    <row r="246" spans="1:1">
      <c r="A246" s="9"/>
    </row>
    <row r="247" spans="1:1">
      <c r="A247" s="9"/>
    </row>
    <row r="248" spans="1:1">
      <c r="A248" s="9"/>
    </row>
    <row r="249" spans="1:1">
      <c r="A249" s="9"/>
    </row>
    <row r="250" spans="1:1">
      <c r="A250" s="9"/>
    </row>
    <row r="251" spans="1:1">
      <c r="A251" s="9"/>
    </row>
    <row r="252" spans="1:1">
      <c r="A252" s="9"/>
    </row>
    <row r="253" spans="1:1">
      <c r="A253" s="9"/>
    </row>
    <row r="254" spans="1:1">
      <c r="A254" s="9"/>
    </row>
    <row r="255" spans="1:1">
      <c r="A255" s="9"/>
    </row>
    <row r="256" spans="1:1">
      <c r="A256" s="9"/>
    </row>
    <row r="257" spans="1:1">
      <c r="A257" s="9"/>
    </row>
    <row r="258" spans="1:1">
      <c r="A258" s="9"/>
    </row>
    <row r="259" spans="1:1">
      <c r="A259" s="9"/>
    </row>
    <row r="260" spans="1:1">
      <c r="A260" s="9"/>
    </row>
    <row r="261" spans="1:1">
      <c r="A261" s="9"/>
    </row>
    <row r="262" spans="1:1">
      <c r="A262" s="9"/>
    </row>
    <row r="263" spans="1:1">
      <c r="A263" s="9"/>
    </row>
    <row r="264" spans="1:1">
      <c r="A264" s="9"/>
    </row>
    <row r="265" spans="1:1">
      <c r="A265" s="9"/>
    </row>
    <row r="266" spans="1:1">
      <c r="A266" s="9"/>
    </row>
    <row r="267" spans="1:1">
      <c r="A267" s="9"/>
    </row>
    <row r="268" spans="1:1">
      <c r="A268" s="9"/>
    </row>
    <row r="269" spans="1:1">
      <c r="A269" s="9"/>
    </row>
    <row r="270" spans="1:1">
      <c r="A270" s="9"/>
    </row>
    <row r="271" spans="1:1">
      <c r="A271" s="9"/>
    </row>
    <row r="272" spans="1:1">
      <c r="A272" s="9"/>
    </row>
    <row r="273" spans="1:1">
      <c r="A273" s="9"/>
    </row>
    <row r="274" spans="1:1">
      <c r="A274" s="9"/>
    </row>
    <row r="275" spans="1:1">
      <c r="A275" s="9"/>
    </row>
    <row r="276" spans="1:1">
      <c r="A276" s="9"/>
    </row>
    <row r="277" spans="1:1">
      <c r="A277" s="9"/>
    </row>
    <row r="278" spans="1:1">
      <c r="A278" s="9"/>
    </row>
    <row r="279" spans="1:1">
      <c r="A279" s="9"/>
    </row>
    <row r="280" spans="1:1">
      <c r="A280" s="9"/>
    </row>
    <row r="281" spans="1:1">
      <c r="A281" s="9"/>
    </row>
    <row r="282" spans="1:1">
      <c r="A282" s="9"/>
    </row>
    <row r="283" spans="1:1">
      <c r="A283" s="9"/>
    </row>
    <row r="284" spans="1:1">
      <c r="A284" s="9"/>
    </row>
    <row r="285" spans="1:1">
      <c r="A285" s="9"/>
    </row>
    <row r="286" spans="1:1">
      <c r="A286" s="9"/>
    </row>
    <row r="287" spans="1:1">
      <c r="A287" s="9"/>
    </row>
    <row r="288" spans="1:1">
      <c r="A288" s="9"/>
    </row>
    <row r="289" spans="1:1">
      <c r="A289" s="9"/>
    </row>
    <row r="290" spans="1:1">
      <c r="A290" s="9"/>
    </row>
    <row r="291" spans="1:1">
      <c r="A291" s="9"/>
    </row>
    <row r="292" spans="1:1">
      <c r="A292" s="9"/>
    </row>
    <row r="293" spans="1:1">
      <c r="A293" s="9"/>
    </row>
    <row r="294" spans="1:1">
      <c r="A294" s="9"/>
    </row>
    <row r="295" spans="1:1">
      <c r="A295" s="9"/>
    </row>
    <row r="296" spans="1:1">
      <c r="A296" s="9"/>
    </row>
    <row r="297" spans="1:1">
      <c r="A297" s="9"/>
    </row>
  </sheetData>
  <mergeCells count="19">
    <mergeCell ref="A9:A11"/>
    <mergeCell ref="B9:B11"/>
    <mergeCell ref="C9:C10"/>
    <mergeCell ref="G9:G10"/>
    <mergeCell ref="R9:R11"/>
    <mergeCell ref="D9:D11"/>
    <mergeCell ref="C27:N28"/>
    <mergeCell ref="I9:I11"/>
    <mergeCell ref="J9:J11"/>
    <mergeCell ref="K9:K11"/>
    <mergeCell ref="L9:L11"/>
    <mergeCell ref="M9:M11"/>
    <mergeCell ref="N9:N11"/>
    <mergeCell ref="O9:O11"/>
    <mergeCell ref="P9:P11"/>
    <mergeCell ref="Q9:Q11"/>
    <mergeCell ref="E9:E10"/>
    <mergeCell ref="F9:F11"/>
    <mergeCell ref="H9:H11"/>
  </mergeCells>
  <phoneticPr fontId="22" type="noConversion"/>
  <printOptions horizontalCentered="1" verticalCentered="1"/>
  <pageMargins left="0.78740157480314965" right="0.78740157480314965" top="0.19685039370078741" bottom="0.19685039370078741" header="0.19685039370078741" footer="0.19685039370078741"/>
  <pageSetup paperSize="9" scale="91" fitToHeight="0" orientation="landscape" r:id="rId1"/>
  <headerFooter alignWithMargins="0">
    <oddHeader>Página &amp;P de &amp;N</oddHeader>
    <oddFooter>&amp;C&amp;F</oddFooter>
  </headerFooter>
  <drawing r:id="rId2"/>
</worksheet>
</file>

<file path=xl/worksheets/sheet26.xml><?xml version="1.0" encoding="utf-8"?>
<worksheet xmlns="http://schemas.openxmlformats.org/spreadsheetml/2006/main" xmlns:r="http://schemas.openxmlformats.org/officeDocument/2006/relationships">
  <sheetPr codeName="Plan41">
    <tabColor rgb="FF008000"/>
  </sheetPr>
  <dimension ref="A1:I103"/>
  <sheetViews>
    <sheetView view="pageBreakPreview" topLeftCell="A25" zoomScaleSheetLayoutView="100" workbookViewId="0">
      <selection activeCell="C74" sqref="C74"/>
    </sheetView>
  </sheetViews>
  <sheetFormatPr defaultRowHeight="12.75"/>
  <cols>
    <col min="1" max="1" width="5.28515625" style="212" customWidth="1"/>
    <col min="2" max="2" width="24.5703125" style="211" customWidth="1"/>
    <col min="3" max="3" width="57.42578125" style="211" customWidth="1"/>
    <col min="4" max="4" width="7.140625" style="211" customWidth="1"/>
    <col min="5" max="5" width="11.5703125" style="211" customWidth="1"/>
    <col min="6" max="6" width="9.7109375" style="211" bestFit="1" customWidth="1"/>
    <col min="7" max="7" width="9.7109375" style="211" customWidth="1"/>
    <col min="8" max="8" width="18" style="211" customWidth="1"/>
    <col min="9" max="12" width="9.140625" style="211"/>
    <col min="13" max="13" width="10.85546875" style="211" customWidth="1"/>
    <col min="14" max="15" width="11" style="211" customWidth="1"/>
    <col min="16" max="16384" width="9.140625" style="211"/>
  </cols>
  <sheetData>
    <row r="1" spans="1:9" ht="12.75" customHeight="1">
      <c r="A1" s="604" t="s">
        <v>109</v>
      </c>
      <c r="B1" s="604"/>
      <c r="C1" s="604"/>
      <c r="D1" s="604"/>
      <c r="E1" s="604"/>
    </row>
    <row r="2" spans="1:9" ht="12.75" customHeight="1">
      <c r="A2" s="604" t="s">
        <v>73</v>
      </c>
      <c r="B2" s="604"/>
      <c r="C2" s="604"/>
      <c r="D2" s="604"/>
      <c r="E2" s="604"/>
    </row>
    <row r="3" spans="1:9">
      <c r="A3" s="48" t="s">
        <v>76</v>
      </c>
      <c r="B3" s="48" t="s">
        <v>50</v>
      </c>
      <c r="C3" s="210" t="s">
        <v>56</v>
      </c>
      <c r="D3" s="48" t="s">
        <v>57</v>
      </c>
      <c r="E3" s="48" t="s">
        <v>58</v>
      </c>
    </row>
    <row r="4" spans="1:9" s="304" customFormat="1" ht="12">
      <c r="A4" s="240" t="s">
        <v>54</v>
      </c>
      <c r="B4" s="225" t="s">
        <v>74</v>
      </c>
      <c r="C4" s="226" t="s">
        <v>112</v>
      </c>
      <c r="D4" s="240" t="s">
        <v>396</v>
      </c>
      <c r="E4" s="259">
        <v>1</v>
      </c>
      <c r="F4" s="303">
        <f t="shared" ref="F4:F9" si="0">ROUND(E4,2)</f>
        <v>1</v>
      </c>
      <c r="G4" s="418" t="s">
        <v>395</v>
      </c>
    </row>
    <row r="5" spans="1:9" s="304" customFormat="1" ht="12.75" customHeight="1">
      <c r="A5" s="240" t="s">
        <v>19</v>
      </c>
      <c r="B5" s="287" t="s">
        <v>110</v>
      </c>
      <c r="C5" s="241" t="s">
        <v>437</v>
      </c>
      <c r="D5" s="240" t="s">
        <v>165</v>
      </c>
      <c r="E5" s="288">
        <f>73.19*2.2</f>
        <v>161.018</v>
      </c>
      <c r="F5" s="303">
        <f t="shared" si="0"/>
        <v>161.02000000000001</v>
      </c>
      <c r="G5" s="418" t="s">
        <v>24</v>
      </c>
    </row>
    <row r="6" spans="1:9" s="304" customFormat="1" ht="12">
      <c r="A6" s="240" t="s">
        <v>144</v>
      </c>
      <c r="B6" s="225" t="s">
        <v>132</v>
      </c>
      <c r="C6" s="226" t="s">
        <v>397</v>
      </c>
      <c r="D6" s="240" t="s">
        <v>165</v>
      </c>
      <c r="E6" s="259">
        <f>24*32</f>
        <v>768</v>
      </c>
      <c r="F6" s="303">
        <f>ROUND(E6,2)</f>
        <v>768</v>
      </c>
      <c r="G6" s="418" t="s">
        <v>395</v>
      </c>
      <c r="H6" s="421"/>
      <c r="I6" s="421"/>
    </row>
    <row r="7" spans="1:9" s="304" customFormat="1" ht="12">
      <c r="A7" s="240" t="s">
        <v>145</v>
      </c>
      <c r="B7" s="225" t="s">
        <v>188</v>
      </c>
      <c r="C7" s="226" t="s">
        <v>398</v>
      </c>
      <c r="D7" s="240" t="s">
        <v>165</v>
      </c>
      <c r="E7" s="422">
        <v>43.56</v>
      </c>
      <c r="F7" s="303">
        <f t="shared" si="0"/>
        <v>43.56</v>
      </c>
      <c r="G7" s="247" t="s">
        <v>24</v>
      </c>
    </row>
    <row r="8" spans="1:9" s="304" customFormat="1" ht="12">
      <c r="A8" s="240" t="s">
        <v>146</v>
      </c>
      <c r="B8" s="225" t="s">
        <v>189</v>
      </c>
      <c r="C8" s="226"/>
      <c r="D8" s="250" t="s">
        <v>11</v>
      </c>
      <c r="E8" s="422">
        <v>1</v>
      </c>
      <c r="F8" s="303">
        <f t="shared" si="0"/>
        <v>1</v>
      </c>
      <c r="G8" s="418" t="s">
        <v>395</v>
      </c>
    </row>
    <row r="9" spans="1:9" s="304" customFormat="1" ht="12">
      <c r="A9" s="240" t="s">
        <v>147</v>
      </c>
      <c r="B9" s="225" t="s">
        <v>190</v>
      </c>
      <c r="C9" s="226"/>
      <c r="D9" s="250" t="s">
        <v>11</v>
      </c>
      <c r="E9" s="422">
        <v>1</v>
      </c>
      <c r="F9" s="303">
        <f t="shared" si="0"/>
        <v>1</v>
      </c>
      <c r="G9" s="418" t="s">
        <v>395</v>
      </c>
    </row>
    <row r="10" spans="1:9" s="425" customFormat="1">
      <c r="A10" s="608" t="s">
        <v>393</v>
      </c>
      <c r="B10" s="609"/>
      <c r="C10" s="609"/>
      <c r="D10" s="609"/>
      <c r="E10" s="610"/>
      <c r="F10" s="423"/>
      <c r="G10" s="424"/>
    </row>
    <row r="11" spans="1:9" s="425" customFormat="1">
      <c r="A11" s="426" t="s">
        <v>76</v>
      </c>
      <c r="B11" s="427" t="s">
        <v>50</v>
      </c>
      <c r="C11" s="428" t="s">
        <v>56</v>
      </c>
      <c r="D11" s="427" t="s">
        <v>57</v>
      </c>
      <c r="E11" s="429" t="s">
        <v>58</v>
      </c>
      <c r="F11" s="430"/>
      <c r="G11" s="431"/>
    </row>
    <row r="12" spans="1:9" s="304" customFormat="1" ht="28.5" customHeight="1">
      <c r="A12" s="240" t="s">
        <v>80</v>
      </c>
      <c r="B12" s="225" t="s">
        <v>430</v>
      </c>
      <c r="C12" s="226" t="s">
        <v>431</v>
      </c>
      <c r="D12" s="240" t="s">
        <v>432</v>
      </c>
      <c r="E12" s="259">
        <v>4</v>
      </c>
      <c r="F12" s="303">
        <f t="shared" ref="F12:F14" si="1">ROUND(E12,2)</f>
        <v>4</v>
      </c>
      <c r="G12" s="418" t="s">
        <v>395</v>
      </c>
    </row>
    <row r="13" spans="1:9" s="304" customFormat="1" ht="26.25" customHeight="1">
      <c r="A13" s="240" t="s">
        <v>137</v>
      </c>
      <c r="B13" s="225" t="s">
        <v>433</v>
      </c>
      <c r="C13" s="226" t="s">
        <v>434</v>
      </c>
      <c r="D13" s="240" t="s">
        <v>16</v>
      </c>
      <c r="E13" s="259">
        <v>12</v>
      </c>
      <c r="F13" s="303">
        <f t="shared" si="1"/>
        <v>12</v>
      </c>
      <c r="G13" s="418" t="s">
        <v>395</v>
      </c>
    </row>
    <row r="14" spans="1:9" s="304" customFormat="1" ht="24">
      <c r="A14" s="240" t="s">
        <v>138</v>
      </c>
      <c r="B14" s="225" t="s">
        <v>435</v>
      </c>
      <c r="C14" s="226" t="s">
        <v>429</v>
      </c>
      <c r="D14" s="240" t="s">
        <v>432</v>
      </c>
      <c r="E14" s="259">
        <v>5</v>
      </c>
      <c r="F14" s="303">
        <f t="shared" si="1"/>
        <v>5</v>
      </c>
      <c r="G14" s="418" t="s">
        <v>395</v>
      </c>
    </row>
    <row r="15" spans="1:9" s="304" customFormat="1" ht="24">
      <c r="A15" s="240" t="s">
        <v>138</v>
      </c>
      <c r="B15" s="225" t="s">
        <v>428</v>
      </c>
      <c r="C15" s="226" t="s">
        <v>429</v>
      </c>
      <c r="D15" s="240" t="s">
        <v>394</v>
      </c>
      <c r="E15" s="259">
        <f>1.1*27*2</f>
        <v>59.400000000000006</v>
      </c>
      <c r="F15" s="303">
        <f t="shared" ref="F15" si="2">ROUND(E15,2)</f>
        <v>59.4</v>
      </c>
      <c r="G15" s="418" t="s">
        <v>395</v>
      </c>
    </row>
    <row r="16" spans="1:9" ht="12.75" customHeight="1">
      <c r="A16" s="602" t="s">
        <v>47</v>
      </c>
      <c r="B16" s="602"/>
      <c r="C16" s="602"/>
      <c r="D16" s="602"/>
      <c r="E16" s="602"/>
      <c r="F16" s="227"/>
      <c r="G16" s="228"/>
    </row>
    <row r="17" spans="1:8">
      <c r="A17" s="229" t="s">
        <v>76</v>
      </c>
      <c r="B17" s="229" t="s">
        <v>50</v>
      </c>
      <c r="C17" s="230" t="s">
        <v>56</v>
      </c>
      <c r="D17" s="229" t="s">
        <v>57</v>
      </c>
      <c r="E17" s="229" t="s">
        <v>58</v>
      </c>
      <c r="F17" s="228"/>
      <c r="G17" s="228"/>
    </row>
    <row r="18" spans="1:8" ht="48">
      <c r="A18" s="224" t="s">
        <v>82</v>
      </c>
      <c r="B18" s="231" t="s">
        <v>139</v>
      </c>
      <c r="C18" s="232" t="s">
        <v>383</v>
      </c>
      <c r="D18" s="224" t="s">
        <v>166</v>
      </c>
      <c r="E18" s="233">
        <f>6*(1.2*1.2*1.25)+14*(1.7*1.7*1.25)+1.9*0.16*22*2+(1.2*0.1*0.1*24)</f>
        <v>75.038999999999987</v>
      </c>
      <c r="F18" s="227">
        <f>ROUND(E18,2)</f>
        <v>75.040000000000006</v>
      </c>
      <c r="G18" s="234" t="s">
        <v>24</v>
      </c>
    </row>
    <row r="19" spans="1:8" ht="24">
      <c r="A19" s="224" t="s">
        <v>83</v>
      </c>
      <c r="B19" s="231" t="s">
        <v>164</v>
      </c>
      <c r="C19" s="232" t="s">
        <v>384</v>
      </c>
      <c r="D19" s="224" t="s">
        <v>165</v>
      </c>
      <c r="E19" s="233">
        <f>(6*1.2*1.2+14*1.7*1.7)+(21.35*0.4*1.25)</f>
        <v>59.775000000000006</v>
      </c>
      <c r="F19" s="227">
        <f>ROUND(E19,2)</f>
        <v>59.78</v>
      </c>
      <c r="G19" s="234" t="s">
        <v>24</v>
      </c>
    </row>
    <row r="20" spans="1:8" s="438" customFormat="1">
      <c r="A20" s="420" t="s">
        <v>84</v>
      </c>
      <c r="B20" s="432" t="s">
        <v>42</v>
      </c>
      <c r="C20" s="433" t="s">
        <v>66</v>
      </c>
      <c r="D20" s="420" t="s">
        <v>166</v>
      </c>
      <c r="E20" s="434">
        <f>E18/2</f>
        <v>37.519499999999994</v>
      </c>
      <c r="F20" s="435">
        <f>ROUND(E20,2)</f>
        <v>37.520000000000003</v>
      </c>
      <c r="G20" s="436" t="s">
        <v>24</v>
      </c>
      <c r="H20" s="437"/>
    </row>
    <row r="21" spans="1:8" s="438" customFormat="1" ht="24">
      <c r="A21" s="420" t="s">
        <v>84</v>
      </c>
      <c r="B21" s="432" t="s">
        <v>436</v>
      </c>
      <c r="C21" s="433" t="s">
        <v>438</v>
      </c>
      <c r="D21" s="420" t="s">
        <v>166</v>
      </c>
      <c r="E21" s="434">
        <f>36*28*0.5</f>
        <v>504</v>
      </c>
      <c r="F21" s="435">
        <f>ROUND(E21,2)</f>
        <v>504</v>
      </c>
      <c r="G21" s="436" t="s">
        <v>24</v>
      </c>
      <c r="H21" s="437"/>
    </row>
    <row r="22" spans="1:8" ht="12.75" customHeight="1">
      <c r="A22" s="605" t="s">
        <v>49</v>
      </c>
      <c r="B22" s="606"/>
      <c r="C22" s="606"/>
      <c r="D22" s="606"/>
      <c r="E22" s="607"/>
      <c r="F22" s="227"/>
      <c r="G22" s="228"/>
      <c r="H22" s="239"/>
    </row>
    <row r="23" spans="1:8">
      <c r="A23" s="229" t="s">
        <v>76</v>
      </c>
      <c r="B23" s="229" t="s">
        <v>50</v>
      </c>
      <c r="C23" s="230" t="s">
        <v>56</v>
      </c>
      <c r="D23" s="229" t="s">
        <v>57</v>
      </c>
      <c r="E23" s="229" t="s">
        <v>58</v>
      </c>
      <c r="F23" s="228"/>
      <c r="G23" s="228"/>
      <c r="H23" s="239"/>
    </row>
    <row r="24" spans="1:8" s="438" customFormat="1" ht="12.75" customHeight="1">
      <c r="A24" s="420" t="s">
        <v>85</v>
      </c>
      <c r="B24" s="432" t="s">
        <v>194</v>
      </c>
      <c r="C24" s="433" t="s">
        <v>195</v>
      </c>
      <c r="D24" s="420" t="s">
        <v>166</v>
      </c>
      <c r="E24" s="439">
        <f>E19*0.05</f>
        <v>2.9887500000000005</v>
      </c>
      <c r="F24" s="435">
        <f t="shared" ref="F24:F29" si="3">ROUND(E24,2)</f>
        <v>2.99</v>
      </c>
      <c r="G24" s="436" t="s">
        <v>24</v>
      </c>
      <c r="H24" s="437"/>
    </row>
    <row r="25" spans="1:8">
      <c r="A25" s="240" t="s">
        <v>86</v>
      </c>
      <c r="B25" s="231" t="s">
        <v>141</v>
      </c>
      <c r="C25" s="241" t="s">
        <v>196</v>
      </c>
      <c r="D25" s="242" t="s">
        <v>166</v>
      </c>
      <c r="E25" s="233">
        <v>19.600000000000001</v>
      </c>
      <c r="F25" s="227">
        <f t="shared" si="3"/>
        <v>19.600000000000001</v>
      </c>
      <c r="G25" s="234" t="s">
        <v>24</v>
      </c>
      <c r="H25" s="239"/>
    </row>
    <row r="26" spans="1:8">
      <c r="A26" s="240" t="s">
        <v>87</v>
      </c>
      <c r="B26" s="231" t="s">
        <v>197</v>
      </c>
      <c r="C26" s="226" t="str">
        <f>C25</f>
        <v>6 blocos 1 + 14 blocos 2</v>
      </c>
      <c r="D26" s="224" t="s">
        <v>166</v>
      </c>
      <c r="E26" s="233">
        <f>E25</f>
        <v>19.600000000000001</v>
      </c>
      <c r="F26" s="227">
        <f t="shared" si="3"/>
        <v>19.600000000000001</v>
      </c>
      <c r="G26" s="234" t="s">
        <v>24</v>
      </c>
    </row>
    <row r="27" spans="1:8">
      <c r="A27" s="240" t="s">
        <v>21</v>
      </c>
      <c r="B27" s="231" t="s">
        <v>140</v>
      </c>
      <c r="C27" s="226" t="str">
        <f>C25</f>
        <v>6 blocos 1 + 14 blocos 2</v>
      </c>
      <c r="D27" s="224" t="s">
        <v>165</v>
      </c>
      <c r="E27" s="233">
        <v>32</v>
      </c>
      <c r="F27" s="227">
        <f t="shared" si="3"/>
        <v>32</v>
      </c>
      <c r="G27" s="234" t="s">
        <v>24</v>
      </c>
    </row>
    <row r="28" spans="1:8">
      <c r="A28" s="240" t="s">
        <v>131</v>
      </c>
      <c r="B28" s="225" t="s">
        <v>170</v>
      </c>
      <c r="C28" s="226" t="s">
        <v>133</v>
      </c>
      <c r="D28" s="240" t="s">
        <v>167</v>
      </c>
      <c r="E28" s="233">
        <f>459.14</f>
        <v>459.14</v>
      </c>
      <c r="F28" s="227">
        <f t="shared" si="3"/>
        <v>459.14</v>
      </c>
      <c r="G28" s="234" t="s">
        <v>24</v>
      </c>
    </row>
    <row r="29" spans="1:8" ht="12.75" customHeight="1">
      <c r="A29" s="240" t="s">
        <v>311</v>
      </c>
      <c r="B29" s="225" t="s">
        <v>171</v>
      </c>
      <c r="C29" s="226" t="str">
        <f>C28</f>
        <v>conforme projeto</v>
      </c>
      <c r="D29" s="240" t="s">
        <v>167</v>
      </c>
      <c r="E29" s="233">
        <f>74</f>
        <v>74</v>
      </c>
      <c r="F29" s="227">
        <f t="shared" si="3"/>
        <v>74</v>
      </c>
      <c r="G29" s="234" t="s">
        <v>24</v>
      </c>
    </row>
    <row r="30" spans="1:8" ht="12.75" customHeight="1">
      <c r="A30" s="602" t="s">
        <v>198</v>
      </c>
      <c r="B30" s="602"/>
      <c r="C30" s="602"/>
      <c r="D30" s="602"/>
      <c r="E30" s="602"/>
      <c r="F30" s="227"/>
      <c r="G30" s="228"/>
      <c r="H30" s="239"/>
    </row>
    <row r="31" spans="1:8">
      <c r="A31" s="229" t="s">
        <v>76</v>
      </c>
      <c r="B31" s="229" t="s">
        <v>50</v>
      </c>
      <c r="C31" s="230" t="s">
        <v>56</v>
      </c>
      <c r="D31" s="229" t="s">
        <v>57</v>
      </c>
      <c r="E31" s="229" t="s">
        <v>58</v>
      </c>
      <c r="F31" s="227"/>
      <c r="G31" s="228"/>
      <c r="H31" s="239"/>
    </row>
    <row r="32" spans="1:8" ht="24">
      <c r="A32" s="240" t="s">
        <v>89</v>
      </c>
      <c r="B32" s="225" t="s">
        <v>377</v>
      </c>
      <c r="C32" s="226" t="s">
        <v>199</v>
      </c>
      <c r="D32" s="240" t="s">
        <v>165</v>
      </c>
      <c r="E32" s="243">
        <f>50.38*2</f>
        <v>100.76</v>
      </c>
      <c r="F32" s="227">
        <f t="shared" ref="F32:F37" si="4">ROUND(E32,2)</f>
        <v>100.76</v>
      </c>
      <c r="G32" s="228" t="s">
        <v>24</v>
      </c>
      <c r="H32" s="239"/>
    </row>
    <row r="33" spans="1:8">
      <c r="A33" s="240" t="s">
        <v>39</v>
      </c>
      <c r="B33" s="225" t="s">
        <v>140</v>
      </c>
      <c r="C33" s="226" t="s">
        <v>200</v>
      </c>
      <c r="D33" s="240" t="s">
        <v>165</v>
      </c>
      <c r="E33" s="243">
        <v>16</v>
      </c>
      <c r="F33" s="227">
        <f t="shared" si="4"/>
        <v>16</v>
      </c>
      <c r="G33" s="228" t="s">
        <v>24</v>
      </c>
      <c r="H33" s="239"/>
    </row>
    <row r="34" spans="1:8" ht="24">
      <c r="A34" s="240" t="s">
        <v>40</v>
      </c>
      <c r="B34" s="225" t="s">
        <v>201</v>
      </c>
      <c r="C34" s="226" t="s">
        <v>376</v>
      </c>
      <c r="D34" s="240" t="s">
        <v>167</v>
      </c>
      <c r="E34" s="233">
        <f>E35*40*2</f>
        <v>252</v>
      </c>
      <c r="F34" s="227">
        <f t="shared" si="4"/>
        <v>252</v>
      </c>
      <c r="G34" s="228" t="s">
        <v>24</v>
      </c>
      <c r="H34" s="239"/>
    </row>
    <row r="35" spans="1:8" ht="24">
      <c r="A35" s="240" t="s">
        <v>401</v>
      </c>
      <c r="B35" s="225" t="s">
        <v>141</v>
      </c>
      <c r="C35" s="226" t="s">
        <v>375</v>
      </c>
      <c r="D35" s="224" t="s">
        <v>166</v>
      </c>
      <c r="E35" s="233">
        <v>3.15</v>
      </c>
      <c r="F35" s="227">
        <f t="shared" si="4"/>
        <v>3.15</v>
      </c>
      <c r="G35" s="228" t="s">
        <v>24</v>
      </c>
      <c r="H35" s="239"/>
    </row>
    <row r="36" spans="1:8">
      <c r="A36" s="240" t="s">
        <v>402</v>
      </c>
      <c r="B36" s="225" t="s">
        <v>381</v>
      </c>
      <c r="C36" s="226" t="s">
        <v>404</v>
      </c>
      <c r="D36" s="224" t="s">
        <v>359</v>
      </c>
      <c r="E36" s="233">
        <f>(1.42*21.35)*2</f>
        <v>60.634</v>
      </c>
      <c r="F36" s="227">
        <f t="shared" si="4"/>
        <v>60.63</v>
      </c>
      <c r="G36" s="228"/>
      <c r="H36" s="239"/>
    </row>
    <row r="37" spans="1:8">
      <c r="A37" s="240" t="s">
        <v>403</v>
      </c>
      <c r="B37" s="225" t="s">
        <v>378</v>
      </c>
      <c r="C37" s="226" t="s">
        <v>379</v>
      </c>
      <c r="D37" s="224" t="s">
        <v>166</v>
      </c>
      <c r="E37" s="233">
        <v>4.22</v>
      </c>
      <c r="F37" s="227">
        <f t="shared" si="4"/>
        <v>4.22</v>
      </c>
      <c r="G37" s="228" t="s">
        <v>24</v>
      </c>
      <c r="H37" s="239"/>
    </row>
    <row r="38" spans="1:8" ht="12.75" customHeight="1">
      <c r="A38" s="601" t="s">
        <v>12</v>
      </c>
      <c r="B38" s="601"/>
      <c r="C38" s="601"/>
      <c r="D38" s="601"/>
      <c r="E38" s="601"/>
      <c r="F38" s="227"/>
      <c r="G38" s="228"/>
      <c r="H38" s="239"/>
    </row>
    <row r="39" spans="1:8">
      <c r="A39" s="229" t="s">
        <v>76</v>
      </c>
      <c r="B39" s="229" t="s">
        <v>50</v>
      </c>
      <c r="C39" s="230" t="s">
        <v>56</v>
      </c>
      <c r="D39" s="229" t="s">
        <v>57</v>
      </c>
      <c r="E39" s="229" t="s">
        <v>58</v>
      </c>
      <c r="F39" s="227"/>
      <c r="G39" s="228"/>
      <c r="H39" s="239"/>
    </row>
    <row r="40" spans="1:8" ht="24">
      <c r="A40" s="224" t="s">
        <v>91</v>
      </c>
      <c r="B40" s="231" t="s">
        <v>202</v>
      </c>
      <c r="C40" s="232" t="s">
        <v>203</v>
      </c>
      <c r="D40" s="224" t="s">
        <v>165</v>
      </c>
      <c r="E40" s="243">
        <v>1033.92</v>
      </c>
      <c r="F40" s="227">
        <f>ROUND(E40,2)</f>
        <v>1033.92</v>
      </c>
      <c r="G40" s="228" t="s">
        <v>24</v>
      </c>
      <c r="H40" s="239"/>
    </row>
    <row r="41" spans="1:8" ht="24">
      <c r="A41" s="224" t="s">
        <v>44</v>
      </c>
      <c r="B41" s="231" t="s">
        <v>204</v>
      </c>
      <c r="C41" s="232" t="s">
        <v>391</v>
      </c>
      <c r="D41" s="224" t="s">
        <v>165</v>
      </c>
      <c r="E41" s="243">
        <v>306.27999999999997</v>
      </c>
      <c r="F41" s="227">
        <f>ROUND(E41,2)</f>
        <v>306.27999999999997</v>
      </c>
      <c r="G41" s="228" t="s">
        <v>24</v>
      </c>
    </row>
    <row r="42" spans="1:8">
      <c r="A42" s="224" t="s">
        <v>41</v>
      </c>
      <c r="B42" s="231" t="s">
        <v>205</v>
      </c>
      <c r="C42" s="232" t="s">
        <v>206</v>
      </c>
      <c r="D42" s="224" t="s">
        <v>13</v>
      </c>
      <c r="E42" s="233">
        <v>11245</v>
      </c>
      <c r="F42" s="227">
        <f>ROUND(E42,2)</f>
        <v>11245</v>
      </c>
      <c r="G42" s="228" t="s">
        <v>24</v>
      </c>
    </row>
    <row r="43" spans="1:8">
      <c r="A43" s="601" t="s">
        <v>59</v>
      </c>
      <c r="B43" s="601"/>
      <c r="C43" s="601"/>
      <c r="D43" s="601"/>
      <c r="E43" s="601"/>
      <c r="F43" s="227"/>
      <c r="G43" s="228"/>
    </row>
    <row r="44" spans="1:8">
      <c r="A44" s="229" t="s">
        <v>76</v>
      </c>
      <c r="B44" s="229" t="s">
        <v>50</v>
      </c>
      <c r="C44" s="230" t="s">
        <v>56</v>
      </c>
      <c r="D44" s="229" t="s">
        <v>57</v>
      </c>
      <c r="E44" s="229" t="s">
        <v>58</v>
      </c>
      <c r="F44" s="227"/>
      <c r="G44" s="228"/>
    </row>
    <row r="45" spans="1:8" ht="24">
      <c r="A45" s="240" t="s">
        <v>93</v>
      </c>
      <c r="B45" s="225" t="s">
        <v>142</v>
      </c>
      <c r="C45" s="226" t="s">
        <v>207</v>
      </c>
      <c r="D45" s="240" t="s">
        <v>165</v>
      </c>
      <c r="E45" s="244">
        <f>(2*22*1.3*2)+(4*0.93)</f>
        <v>118.12</v>
      </c>
      <c r="F45" s="227">
        <f>ROUND(E45,2)</f>
        <v>118.12</v>
      </c>
      <c r="G45" s="234" t="s">
        <v>24</v>
      </c>
    </row>
    <row r="46" spans="1:8" s="438" customFormat="1" ht="24">
      <c r="A46" s="420" t="s">
        <v>22</v>
      </c>
      <c r="B46" s="432" t="s">
        <v>168</v>
      </c>
      <c r="C46" s="433" t="str">
        <f>C45</f>
        <v>(2 Arquibancadas x 22 comprimento x Reboco pela Frente e Trás h = 1,3 x 2) + (4 seções finais arquibancada x 0,93m²)</v>
      </c>
      <c r="D46" s="420" t="s">
        <v>165</v>
      </c>
      <c r="E46" s="434">
        <f>E45</f>
        <v>118.12</v>
      </c>
      <c r="F46" s="435">
        <f>ROUND(E46,2)</f>
        <v>118.12</v>
      </c>
      <c r="G46" s="436" t="s">
        <v>24</v>
      </c>
    </row>
    <row r="47" spans="1:8" ht="12.75" customHeight="1">
      <c r="A47" s="602" t="s">
        <v>136</v>
      </c>
      <c r="B47" s="602"/>
      <c r="C47" s="602"/>
      <c r="D47" s="602"/>
      <c r="E47" s="602"/>
      <c r="F47" s="227"/>
      <c r="G47" s="245"/>
    </row>
    <row r="48" spans="1:8">
      <c r="A48" s="229" t="s">
        <v>76</v>
      </c>
      <c r="B48" s="229" t="s">
        <v>50</v>
      </c>
      <c r="C48" s="230" t="s">
        <v>56</v>
      </c>
      <c r="D48" s="229" t="s">
        <v>57</v>
      </c>
      <c r="E48" s="229" t="s">
        <v>58</v>
      </c>
      <c r="F48" s="227"/>
      <c r="G48" s="228"/>
    </row>
    <row r="49" spans="1:7">
      <c r="A49" s="240" t="s">
        <v>95</v>
      </c>
      <c r="B49" s="225" t="s">
        <v>134</v>
      </c>
      <c r="C49" s="226" t="s">
        <v>439</v>
      </c>
      <c r="D49" s="240" t="s">
        <v>165</v>
      </c>
      <c r="E49" s="244">
        <f>24*32</f>
        <v>768</v>
      </c>
      <c r="F49" s="246">
        <f t="shared" ref="F49:F56" si="5">ROUND(E49,2)</f>
        <v>768</v>
      </c>
      <c r="G49" s="247" t="s">
        <v>24</v>
      </c>
    </row>
    <row r="50" spans="1:7">
      <c r="A50" s="240" t="s">
        <v>51</v>
      </c>
      <c r="B50" s="225" t="s">
        <v>208</v>
      </c>
      <c r="C50" s="226" t="s">
        <v>439</v>
      </c>
      <c r="D50" s="240" t="s">
        <v>165</v>
      </c>
      <c r="E50" s="244">
        <f>E49</f>
        <v>768</v>
      </c>
      <c r="F50" s="246">
        <f t="shared" si="5"/>
        <v>768</v>
      </c>
      <c r="G50" s="247" t="s">
        <v>24</v>
      </c>
    </row>
    <row r="51" spans="1:7" ht="36">
      <c r="A51" s="240" t="s">
        <v>117</v>
      </c>
      <c r="B51" s="225" t="s">
        <v>209</v>
      </c>
      <c r="C51" s="226" t="s">
        <v>445</v>
      </c>
      <c r="D51" s="240" t="s">
        <v>166</v>
      </c>
      <c r="E51" s="244">
        <f>((24*32)-(30.31*2))*0.1</f>
        <v>70.738</v>
      </c>
      <c r="F51" s="246">
        <f t="shared" si="5"/>
        <v>70.739999999999995</v>
      </c>
      <c r="G51" s="247" t="s">
        <v>24</v>
      </c>
    </row>
    <row r="52" spans="1:7" ht="36">
      <c r="A52" s="240" t="s">
        <v>118</v>
      </c>
      <c r="B52" s="248" t="s">
        <v>210</v>
      </c>
      <c r="C52" s="226" t="s">
        <v>445</v>
      </c>
      <c r="D52" s="240" t="s">
        <v>166</v>
      </c>
      <c r="E52" s="244">
        <f>E51</f>
        <v>70.738</v>
      </c>
      <c r="F52" s="246">
        <f t="shared" si="5"/>
        <v>70.739999999999995</v>
      </c>
      <c r="G52" s="247" t="s">
        <v>24</v>
      </c>
    </row>
    <row r="53" spans="1:7" ht="36">
      <c r="A53" s="240" t="s">
        <v>119</v>
      </c>
      <c r="B53" s="249" t="s">
        <v>211</v>
      </c>
      <c r="C53" s="226" t="s">
        <v>446</v>
      </c>
      <c r="D53" s="240" t="s">
        <v>165</v>
      </c>
      <c r="E53" s="244">
        <f>((24*32)-(30.31*2))</f>
        <v>707.38</v>
      </c>
      <c r="F53" s="246">
        <f t="shared" si="5"/>
        <v>707.38</v>
      </c>
      <c r="G53" s="247" t="s">
        <v>24</v>
      </c>
    </row>
    <row r="54" spans="1:7" ht="84">
      <c r="A54" s="240" t="s">
        <v>226</v>
      </c>
      <c r="B54" s="248" t="s">
        <v>223</v>
      </c>
      <c r="C54" s="452" t="str">
        <f>C50</f>
        <v xml:space="preserve">Área de locação: 24*32 </v>
      </c>
      <c r="D54" s="240" t="s">
        <v>165</v>
      </c>
      <c r="E54" s="244">
        <f>E53</f>
        <v>707.38</v>
      </c>
      <c r="F54" s="246">
        <f t="shared" si="5"/>
        <v>707.38</v>
      </c>
      <c r="G54" s="247" t="s">
        <v>24</v>
      </c>
    </row>
    <row r="55" spans="1:7" ht="24">
      <c r="A55" s="240" t="s">
        <v>227</v>
      </c>
      <c r="B55" s="248" t="s">
        <v>212</v>
      </c>
      <c r="C55" s="226" t="s">
        <v>440</v>
      </c>
      <c r="D55" s="240" t="s">
        <v>96</v>
      </c>
      <c r="E55" s="244">
        <v>409.28</v>
      </c>
      <c r="F55" s="227">
        <f>ROUND(E55,2)</f>
        <v>409.28</v>
      </c>
      <c r="G55" s="228" t="s">
        <v>24</v>
      </c>
    </row>
    <row r="56" spans="1:7">
      <c r="A56" s="240" t="s">
        <v>228</v>
      </c>
      <c r="B56" s="248" t="s">
        <v>213</v>
      </c>
      <c r="C56" s="226" t="s">
        <v>400</v>
      </c>
      <c r="D56" s="224" t="s">
        <v>165</v>
      </c>
      <c r="E56" s="244">
        <f>(25+25+32+32)*1</f>
        <v>114</v>
      </c>
      <c r="F56" s="227">
        <f t="shared" si="5"/>
        <v>114</v>
      </c>
      <c r="G56" s="228" t="s">
        <v>24</v>
      </c>
    </row>
    <row r="57" spans="1:7">
      <c r="A57" s="601" t="s">
        <v>14</v>
      </c>
      <c r="B57" s="601"/>
      <c r="C57" s="601"/>
      <c r="D57" s="601"/>
      <c r="E57" s="601"/>
      <c r="F57" s="227"/>
      <c r="G57" s="228"/>
    </row>
    <row r="58" spans="1:7">
      <c r="A58" s="229" t="s">
        <v>76</v>
      </c>
      <c r="B58" s="229" t="s">
        <v>50</v>
      </c>
      <c r="C58" s="230" t="s">
        <v>56</v>
      </c>
      <c r="D58" s="229" t="s">
        <v>57</v>
      </c>
      <c r="E58" s="229" t="s">
        <v>58</v>
      </c>
      <c r="F58" s="227"/>
      <c r="G58" s="228"/>
    </row>
    <row r="59" spans="1:7">
      <c r="A59" s="240" t="s">
        <v>98</v>
      </c>
      <c r="B59" s="225" t="s">
        <v>214</v>
      </c>
      <c r="C59" s="226" t="s">
        <v>215</v>
      </c>
      <c r="D59" s="240" t="s">
        <v>16</v>
      </c>
      <c r="E59" s="244">
        <v>467.56</v>
      </c>
      <c r="F59" s="246">
        <f>ROUND(E59,2)</f>
        <v>467.56</v>
      </c>
      <c r="G59" s="247" t="s">
        <v>24</v>
      </c>
    </row>
    <row r="60" spans="1:7">
      <c r="A60" s="240" t="s">
        <v>99</v>
      </c>
      <c r="B60" s="231" t="s">
        <v>216</v>
      </c>
      <c r="C60" s="232" t="s">
        <v>217</v>
      </c>
      <c r="D60" s="224" t="s">
        <v>11</v>
      </c>
      <c r="E60" s="251">
        <v>2</v>
      </c>
      <c r="F60" s="227">
        <f>ROUND(E60,2)</f>
        <v>2</v>
      </c>
      <c r="G60" s="228" t="s">
        <v>24</v>
      </c>
    </row>
    <row r="61" spans="1:7" ht="24">
      <c r="A61" s="240" t="s">
        <v>0</v>
      </c>
      <c r="B61" s="252" t="s">
        <v>413</v>
      </c>
      <c r="C61" s="226" t="s">
        <v>218</v>
      </c>
      <c r="D61" s="224" t="s">
        <v>165</v>
      </c>
      <c r="E61" s="244">
        <f>(2*22*1.3*2)+4*0.93+24*32</f>
        <v>886.12</v>
      </c>
      <c r="F61" s="227">
        <f>ROUND(E61,2)</f>
        <v>886.12</v>
      </c>
      <c r="G61" s="234" t="s">
        <v>24</v>
      </c>
    </row>
    <row r="62" spans="1:7" ht="12.75" customHeight="1">
      <c r="A62" s="602" t="s">
        <v>79</v>
      </c>
      <c r="B62" s="602"/>
      <c r="C62" s="602"/>
      <c r="D62" s="602"/>
      <c r="E62" s="602"/>
      <c r="F62" s="227"/>
      <c r="G62" s="228"/>
    </row>
    <row r="63" spans="1:7">
      <c r="A63" s="229" t="s">
        <v>76</v>
      </c>
      <c r="B63" s="229" t="s">
        <v>50</v>
      </c>
      <c r="C63" s="230" t="s">
        <v>56</v>
      </c>
      <c r="D63" s="229" t="s">
        <v>57</v>
      </c>
      <c r="E63" s="229" t="s">
        <v>58</v>
      </c>
      <c r="F63" s="227"/>
      <c r="G63" s="228"/>
    </row>
    <row r="64" spans="1:7">
      <c r="A64" s="240" t="s">
        <v>101</v>
      </c>
      <c r="B64" s="225" t="s">
        <v>219</v>
      </c>
      <c r="C64" s="226"/>
      <c r="D64" s="250" t="s">
        <v>382</v>
      </c>
      <c r="E64" s="251">
        <v>1</v>
      </c>
      <c r="F64" s="227">
        <f>ROUND(E64,2)</f>
        <v>1</v>
      </c>
      <c r="G64" s="228" t="s">
        <v>24</v>
      </c>
    </row>
    <row r="65" spans="1:7">
      <c r="A65" s="240" t="s">
        <v>1</v>
      </c>
      <c r="B65" s="225" t="s">
        <v>220</v>
      </c>
      <c r="C65" s="226"/>
      <c r="D65" s="240" t="s">
        <v>382</v>
      </c>
      <c r="E65" s="251">
        <v>1</v>
      </c>
      <c r="F65" s="227">
        <f>ROUND(E65,2)</f>
        <v>1</v>
      </c>
      <c r="G65" s="228" t="s">
        <v>24</v>
      </c>
    </row>
    <row r="66" spans="1:7">
      <c r="A66" s="240" t="s">
        <v>120</v>
      </c>
      <c r="B66" s="225" t="s">
        <v>221</v>
      </c>
      <c r="C66" s="226"/>
      <c r="D66" s="240" t="s">
        <v>17</v>
      </c>
      <c r="E66" s="251">
        <v>1</v>
      </c>
      <c r="F66" s="227">
        <f>ROUND(E66,2)</f>
        <v>1</v>
      </c>
      <c r="G66" s="228" t="s">
        <v>24</v>
      </c>
    </row>
    <row r="67" spans="1:7">
      <c r="A67" s="240" t="s">
        <v>121</v>
      </c>
      <c r="B67" s="225" t="s">
        <v>222</v>
      </c>
      <c r="C67" s="226"/>
      <c r="D67" s="224" t="s">
        <v>165</v>
      </c>
      <c r="E67" s="251">
        <v>208.94</v>
      </c>
      <c r="F67" s="227">
        <f>ROUND(E67,2)</f>
        <v>208.94</v>
      </c>
      <c r="G67" s="228" t="s">
        <v>24</v>
      </c>
    </row>
    <row r="68" spans="1:7">
      <c r="A68" s="603" t="s">
        <v>45</v>
      </c>
      <c r="B68" s="603"/>
      <c r="C68" s="601"/>
      <c r="D68" s="601"/>
      <c r="E68" s="601"/>
      <c r="F68" s="227"/>
      <c r="G68" s="228"/>
    </row>
    <row r="69" spans="1:7">
      <c r="A69" s="229" t="s">
        <v>76</v>
      </c>
      <c r="B69" s="229" t="s">
        <v>50</v>
      </c>
      <c r="C69" s="230" t="s">
        <v>56</v>
      </c>
      <c r="D69" s="229" t="s">
        <v>57</v>
      </c>
      <c r="E69" s="229" t="s">
        <v>58</v>
      </c>
      <c r="F69" s="227"/>
      <c r="G69" s="228"/>
    </row>
    <row r="70" spans="1:7">
      <c r="A70" s="237" t="s">
        <v>143</v>
      </c>
      <c r="B70" s="235" t="s">
        <v>46</v>
      </c>
      <c r="C70" s="236" t="s">
        <v>111</v>
      </c>
      <c r="D70" s="237" t="s">
        <v>165</v>
      </c>
      <c r="E70" s="238">
        <f>E6</f>
        <v>768</v>
      </c>
      <c r="F70" s="227">
        <f>ROUND(E70,2)</f>
        <v>768</v>
      </c>
      <c r="G70" s="228" t="s">
        <v>24</v>
      </c>
    </row>
    <row r="82" ht="12.75" customHeight="1"/>
    <row r="92" ht="12.75" customHeight="1"/>
    <row r="103" ht="12.75" customHeight="1"/>
  </sheetData>
  <mergeCells count="12">
    <mergeCell ref="A57:E57"/>
    <mergeCell ref="A62:E62"/>
    <mergeCell ref="A68:E68"/>
    <mergeCell ref="A1:E1"/>
    <mergeCell ref="A2:E2"/>
    <mergeCell ref="A38:E38"/>
    <mergeCell ref="A47:E47"/>
    <mergeCell ref="A16:E16"/>
    <mergeCell ref="A22:E22"/>
    <mergeCell ref="A30:E30"/>
    <mergeCell ref="A43:E43"/>
    <mergeCell ref="A10:E10"/>
  </mergeCells>
  <printOptions horizontalCentered="1" verticalCentered="1"/>
  <pageMargins left="0.51181102362204722" right="0.51181102362204722" top="0.78740157480314965" bottom="0.78740157480314965" header="0.31496062992125984" footer="0.31496062992125984"/>
  <pageSetup paperSize="9" scale="69"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sheetPr codeName="Plan39">
    <pageSetUpPr fitToPage="1"/>
  </sheetPr>
  <dimension ref="A1:CZ514"/>
  <sheetViews>
    <sheetView tabSelected="1" view="pageBreakPreview" zoomScale="85" zoomScaleSheetLayoutView="85" workbookViewId="0">
      <selection activeCell="DF13" sqref="DF13"/>
    </sheetView>
  </sheetViews>
  <sheetFormatPr defaultRowHeight="15"/>
  <cols>
    <col min="1" max="1" width="8.28515625" style="336" customWidth="1"/>
    <col min="2" max="2" width="20.7109375" style="335" customWidth="1"/>
    <col min="3" max="3" width="92.140625" style="336" customWidth="1"/>
    <col min="4" max="4" width="6.85546875" style="336" bestFit="1" customWidth="1"/>
    <col min="5" max="5" width="15.140625" style="337" customWidth="1"/>
    <col min="6" max="6" width="14" style="336" customWidth="1"/>
    <col min="7" max="7" width="13.85546875" style="338" hidden="1" customWidth="1"/>
    <col min="8" max="8" width="13.85546875" style="339" hidden="1" customWidth="1"/>
    <col min="9" max="10" width="13" style="336" hidden="1" customWidth="1"/>
    <col min="11" max="11" width="13.140625" style="336" customWidth="1"/>
    <col min="12" max="12" width="14.85546875" style="336" bestFit="1" customWidth="1"/>
    <col min="13" max="14" width="13" style="336" hidden="1" customWidth="1"/>
    <col min="15" max="16" width="11.28515625" style="305" hidden="1" customWidth="1"/>
    <col min="17" max="17" width="13.85546875" style="305" hidden="1" customWidth="1"/>
    <col min="18" max="28" width="11.28515625" style="305" hidden="1" customWidth="1"/>
    <col min="29" max="29" width="12.28515625" style="305" hidden="1" customWidth="1"/>
    <col min="30" max="34" width="11.28515625" style="305" hidden="1" customWidth="1"/>
    <col min="35" max="35" width="13.42578125" style="305" hidden="1" customWidth="1"/>
    <col min="36" max="40" width="11.28515625" style="305" hidden="1" customWidth="1"/>
    <col min="41" max="41" width="11.7109375" style="305" hidden="1" customWidth="1"/>
    <col min="42" max="52" width="11.28515625" style="305" hidden="1" customWidth="1"/>
    <col min="53" max="53" width="11.7109375" style="305" hidden="1" customWidth="1"/>
    <col min="54" max="86" width="11.28515625" style="305" hidden="1" customWidth="1"/>
    <col min="87" max="104" width="14.42578125" style="305" hidden="1" customWidth="1"/>
    <col min="105" max="105" width="7.85546875" style="305" customWidth="1"/>
    <col min="106" max="16384" width="9.140625" style="305"/>
  </cols>
  <sheetData>
    <row r="1" spans="1:104" ht="18">
      <c r="A1" s="306" t="s">
        <v>23</v>
      </c>
      <c r="B1" s="329"/>
      <c r="C1" s="311"/>
      <c r="D1" s="643" t="s">
        <v>8</v>
      </c>
      <c r="E1" s="643"/>
      <c r="F1" s="643"/>
      <c r="G1" s="305"/>
      <c r="H1" s="305"/>
      <c r="I1" s="305"/>
      <c r="J1" s="305"/>
      <c r="K1" s="305"/>
      <c r="L1" s="305"/>
      <c r="M1" s="305"/>
      <c r="N1" s="305"/>
    </row>
    <row r="2" spans="1:104" ht="18">
      <c r="A2" s="310" t="s">
        <v>52</v>
      </c>
      <c r="B2" s="311"/>
      <c r="C2" s="311"/>
      <c r="D2" s="644" t="str">
        <f>CONSOLIDA!B13</f>
        <v>CONSTRUÇÃO DE QUADRA POLI-ESPORTIVA COBERTA COM ARQUIBANCADA DE 2 DEGRAUS NAS DUAS LATERAIS  - DIMENSÃO DA QUADRA 24X32M</v>
      </c>
      <c r="E2" s="644"/>
      <c r="F2" s="644"/>
      <c r="G2" s="644"/>
      <c r="H2" s="644"/>
      <c r="I2" s="644"/>
      <c r="J2" s="644"/>
      <c r="K2" s="644"/>
      <c r="L2" s="644"/>
      <c r="M2" s="305"/>
      <c r="N2" s="305"/>
    </row>
    <row r="3" spans="1:104" ht="18">
      <c r="A3" s="310" t="s">
        <v>169</v>
      </c>
      <c r="B3" s="311"/>
      <c r="C3" s="311"/>
      <c r="D3" s="644"/>
      <c r="E3" s="644"/>
      <c r="F3" s="644"/>
      <c r="G3" s="644"/>
      <c r="H3" s="644"/>
      <c r="I3" s="644"/>
      <c r="J3" s="644"/>
      <c r="K3" s="644"/>
      <c r="L3" s="644"/>
      <c r="M3" s="305"/>
      <c r="N3" s="305"/>
    </row>
    <row r="4" spans="1:104" ht="18">
      <c r="A4" s="306" t="str">
        <f>CONSOLIDA!A4</f>
        <v>CENTRO POLÍTICO ADMINISTRATIVO - RUA ENGº EDGAR PRADO ARZE - Nº 215 - 3613-6300</v>
      </c>
      <c r="B4" s="329"/>
      <c r="C4" s="311"/>
      <c r="D4" s="644"/>
      <c r="E4" s="644"/>
      <c r="F4" s="644"/>
      <c r="G4" s="644"/>
      <c r="H4" s="644"/>
      <c r="I4" s="644"/>
      <c r="J4" s="644"/>
      <c r="K4" s="644"/>
      <c r="L4" s="644"/>
      <c r="M4" s="305"/>
      <c r="N4" s="305"/>
    </row>
    <row r="5" spans="1:104" ht="18">
      <c r="A5" s="306" t="s">
        <v>2</v>
      </c>
      <c r="B5" s="329"/>
      <c r="C5" s="311"/>
      <c r="D5" s="644"/>
      <c r="E5" s="644"/>
      <c r="F5" s="644"/>
      <c r="G5" s="644"/>
      <c r="H5" s="644"/>
      <c r="I5" s="644"/>
      <c r="J5" s="644"/>
      <c r="K5" s="644"/>
      <c r="L5" s="644"/>
      <c r="M5" s="313"/>
      <c r="N5" s="313"/>
      <c r="O5" s="332"/>
      <c r="R5" s="332"/>
      <c r="U5" s="332"/>
      <c r="X5" s="332"/>
      <c r="AA5" s="332"/>
      <c r="AD5" s="332"/>
      <c r="AG5" s="332"/>
      <c r="AI5" s="630" t="s">
        <v>513</v>
      </c>
      <c r="AJ5" s="630"/>
      <c r="AK5" s="630"/>
      <c r="AL5" s="630"/>
      <c r="AM5" s="630"/>
      <c r="AN5" s="630"/>
      <c r="AO5" s="630"/>
      <c r="AP5" s="630"/>
      <c r="AQ5" s="630"/>
      <c r="AR5" s="630"/>
      <c r="AS5" s="630"/>
      <c r="AT5" s="630"/>
      <c r="AU5" s="630"/>
      <c r="AV5" s="630"/>
      <c r="AW5" s="630"/>
      <c r="AX5" s="630"/>
      <c r="AY5" s="630"/>
      <c r="AZ5" s="630"/>
      <c r="BA5" s="630"/>
      <c r="BB5" s="630"/>
      <c r="BC5" s="630"/>
      <c r="BD5" s="630"/>
      <c r="BE5" s="630"/>
      <c r="BF5" s="630"/>
      <c r="BG5" s="630"/>
      <c r="BH5" s="630"/>
      <c r="BI5" s="630"/>
      <c r="BJ5" s="630"/>
      <c r="BK5" s="630"/>
      <c r="BL5" s="630"/>
      <c r="BM5" s="630"/>
      <c r="BN5" s="630"/>
      <c r="BO5" s="630"/>
      <c r="BP5" s="630"/>
      <c r="BQ5" s="630"/>
      <c r="BR5" s="630"/>
      <c r="BS5" s="630"/>
      <c r="BT5" s="630"/>
      <c r="BU5" s="630"/>
      <c r="BV5" s="630"/>
      <c r="BW5" s="630"/>
      <c r="BX5" s="630"/>
      <c r="BY5" s="630"/>
      <c r="BZ5" s="630"/>
      <c r="CA5" s="630"/>
      <c r="CB5" s="630"/>
      <c r="CC5" s="630"/>
      <c r="CD5" s="630"/>
      <c r="CE5" s="630"/>
      <c r="CF5" s="630"/>
      <c r="CG5" s="630"/>
      <c r="CH5" s="630"/>
      <c r="CI5" s="630"/>
      <c r="CJ5" s="630"/>
    </row>
    <row r="6" spans="1:104" ht="18">
      <c r="A6" s="306" t="str">
        <f>CONSOLIDA!A6</f>
        <v>ESTABELECIMENTO: EE MARIO CORREA DA COSTA - QUADRA POLIESPORTIVA COBERTA</v>
      </c>
      <c r="B6" s="329"/>
      <c r="C6" s="329"/>
      <c r="D6" s="644"/>
      <c r="E6" s="644"/>
      <c r="F6" s="644"/>
      <c r="G6" s="644"/>
      <c r="H6" s="644"/>
      <c r="I6" s="644"/>
      <c r="J6" s="644"/>
      <c r="K6" s="644"/>
      <c r="L6" s="644"/>
      <c r="M6" s="313"/>
      <c r="N6" s="313"/>
      <c r="AI6" s="630"/>
      <c r="AJ6" s="630"/>
      <c r="AK6" s="630"/>
      <c r="AL6" s="630"/>
      <c r="AM6" s="630"/>
      <c r="AN6" s="630"/>
      <c r="AO6" s="630"/>
      <c r="AP6" s="630"/>
      <c r="AQ6" s="630"/>
      <c r="AR6" s="630"/>
      <c r="AS6" s="630"/>
      <c r="AT6" s="630"/>
      <c r="AU6" s="630"/>
      <c r="AV6" s="630"/>
      <c r="AW6" s="630"/>
      <c r="AX6" s="630"/>
      <c r="AY6" s="630"/>
      <c r="AZ6" s="630"/>
      <c r="BA6" s="630"/>
      <c r="BB6" s="630"/>
      <c r="BC6" s="630"/>
      <c r="BD6" s="630"/>
      <c r="BE6" s="630"/>
      <c r="BF6" s="630"/>
      <c r="BG6" s="630"/>
      <c r="BH6" s="630"/>
      <c r="BI6" s="630"/>
      <c r="BJ6" s="630"/>
      <c r="BK6" s="630"/>
      <c r="BL6" s="630"/>
      <c r="BM6" s="630"/>
      <c r="BN6" s="630"/>
      <c r="BO6" s="630"/>
      <c r="BP6" s="630"/>
      <c r="BQ6" s="630"/>
      <c r="BR6" s="630"/>
      <c r="BS6" s="630"/>
      <c r="BT6" s="630"/>
      <c r="BU6" s="630"/>
      <c r="BV6" s="630"/>
      <c r="BW6" s="630"/>
      <c r="BX6" s="630"/>
      <c r="BY6" s="630"/>
      <c r="BZ6" s="630"/>
      <c r="CA6" s="630"/>
      <c r="CB6" s="630"/>
      <c r="CC6" s="630"/>
      <c r="CD6" s="630"/>
      <c r="CE6" s="630"/>
      <c r="CF6" s="630"/>
      <c r="CG6" s="630"/>
      <c r="CH6" s="630"/>
      <c r="CI6" s="630"/>
      <c r="CJ6" s="630"/>
    </row>
    <row r="7" spans="1:104" ht="18">
      <c r="A7" s="306" t="str">
        <f>CONSOLIDA!A7</f>
        <v>MUNICÍPIO: PARANAITA-MT</v>
      </c>
      <c r="B7" s="329"/>
      <c r="C7" s="329"/>
      <c r="D7" s="644"/>
      <c r="E7" s="644"/>
      <c r="F7" s="644"/>
      <c r="G7" s="644"/>
      <c r="H7" s="644"/>
      <c r="I7" s="644"/>
      <c r="J7" s="644"/>
      <c r="K7" s="644"/>
      <c r="L7" s="644"/>
      <c r="M7" s="313"/>
      <c r="N7" s="313"/>
      <c r="P7" s="333"/>
      <c r="S7" s="333"/>
      <c r="AI7" s="630"/>
      <c r="AJ7" s="630"/>
      <c r="AK7" s="630"/>
      <c r="AL7" s="630"/>
      <c r="AM7" s="630"/>
      <c r="AN7" s="630"/>
      <c r="AO7" s="630"/>
      <c r="AP7" s="630"/>
      <c r="AQ7" s="630"/>
      <c r="AR7" s="630"/>
      <c r="AS7" s="630"/>
      <c r="AT7" s="630"/>
      <c r="AU7" s="630"/>
      <c r="AV7" s="630"/>
      <c r="AW7" s="630"/>
      <c r="AX7" s="630"/>
      <c r="AY7" s="630"/>
      <c r="AZ7" s="630"/>
      <c r="BA7" s="630"/>
      <c r="BB7" s="630"/>
      <c r="BC7" s="630"/>
      <c r="BD7" s="630"/>
      <c r="BE7" s="630"/>
      <c r="BF7" s="630"/>
      <c r="BG7" s="630"/>
      <c r="BH7" s="630"/>
      <c r="BI7" s="630"/>
      <c r="BJ7" s="630"/>
      <c r="BK7" s="630"/>
      <c r="BL7" s="630"/>
      <c r="BM7" s="630"/>
      <c r="BN7" s="630"/>
      <c r="BO7" s="630"/>
      <c r="BP7" s="630"/>
      <c r="BQ7" s="630"/>
      <c r="BR7" s="630"/>
      <c r="BS7" s="630"/>
      <c r="BT7" s="630"/>
      <c r="BU7" s="630"/>
      <c r="BV7" s="630"/>
      <c r="BW7" s="630"/>
      <c r="BX7" s="630"/>
      <c r="BY7" s="630"/>
      <c r="BZ7" s="630"/>
      <c r="CA7" s="630"/>
      <c r="CB7" s="630"/>
      <c r="CC7" s="630"/>
      <c r="CD7" s="630"/>
      <c r="CE7" s="630"/>
      <c r="CF7" s="630"/>
      <c r="CG7" s="630"/>
      <c r="CH7" s="630"/>
      <c r="CI7" s="630"/>
      <c r="CJ7" s="630"/>
    </row>
    <row r="8" spans="1:104" ht="18.75" thickBot="1">
      <c r="A8" s="306" t="str">
        <f>CONSOLIDA!A8</f>
        <v xml:space="preserve">ENDEREÇO: VIA 2, CENTRO </v>
      </c>
      <c r="B8" s="314"/>
      <c r="C8" s="315"/>
      <c r="D8" s="309" t="s">
        <v>3</v>
      </c>
      <c r="E8" s="305"/>
      <c r="F8" s="611">
        <v>0.24149999999999999</v>
      </c>
      <c r="G8" s="611"/>
      <c r="H8" s="611"/>
      <c r="I8" s="177"/>
      <c r="J8" s="177"/>
      <c r="K8" s="309" t="s">
        <v>130</v>
      </c>
      <c r="L8" s="474">
        <v>0.1152</v>
      </c>
      <c r="M8" s="474"/>
      <c r="N8" s="474"/>
    </row>
    <row r="9" spans="1:104" ht="16.5" customHeight="1" thickBot="1">
      <c r="A9" s="631" t="s">
        <v>5</v>
      </c>
      <c r="B9" s="634" t="s">
        <v>405</v>
      </c>
      <c r="C9" s="631" t="s">
        <v>6</v>
      </c>
      <c r="D9" s="634" t="s">
        <v>4</v>
      </c>
      <c r="E9" s="637" t="s">
        <v>399</v>
      </c>
      <c r="F9" s="623" t="s">
        <v>161</v>
      </c>
      <c r="G9" s="624"/>
      <c r="H9" s="624"/>
      <c r="I9" s="624"/>
      <c r="J9" s="625"/>
      <c r="K9" s="623" t="s">
        <v>108</v>
      </c>
      <c r="L9" s="625"/>
      <c r="M9" s="316"/>
      <c r="N9" s="307"/>
      <c r="O9" s="613" t="s">
        <v>245</v>
      </c>
      <c r="P9" s="613"/>
      <c r="Q9" s="613"/>
      <c r="R9" s="613" t="s">
        <v>233</v>
      </c>
      <c r="S9" s="613"/>
      <c r="T9" s="613"/>
      <c r="U9" s="613" t="s">
        <v>246</v>
      </c>
      <c r="V9" s="613"/>
      <c r="W9" s="613"/>
      <c r="X9" s="620" t="s">
        <v>234</v>
      </c>
      <c r="Y9" s="621"/>
      <c r="Z9" s="622"/>
      <c r="AA9" s="613" t="s">
        <v>247</v>
      </c>
      <c r="AB9" s="613"/>
      <c r="AC9" s="613"/>
      <c r="AD9" s="613" t="s">
        <v>235</v>
      </c>
      <c r="AE9" s="613"/>
      <c r="AF9" s="613"/>
      <c r="AG9" s="613" t="s">
        <v>248</v>
      </c>
      <c r="AH9" s="613"/>
      <c r="AI9" s="613"/>
      <c r="AJ9" s="620" t="s">
        <v>236</v>
      </c>
      <c r="AK9" s="621"/>
      <c r="AL9" s="622"/>
      <c r="AM9" s="613" t="s">
        <v>249</v>
      </c>
      <c r="AN9" s="613"/>
      <c r="AO9" s="613"/>
      <c r="AP9" s="613" t="s">
        <v>237</v>
      </c>
      <c r="AQ9" s="613"/>
      <c r="AR9" s="613"/>
      <c r="AS9" s="613" t="s">
        <v>250</v>
      </c>
      <c r="AT9" s="613"/>
      <c r="AU9" s="613"/>
      <c r="AV9" s="613" t="s">
        <v>238</v>
      </c>
      <c r="AW9" s="613"/>
      <c r="AX9" s="613"/>
      <c r="AY9" s="613" t="s">
        <v>251</v>
      </c>
      <c r="AZ9" s="613"/>
      <c r="BA9" s="613"/>
      <c r="BB9" s="613" t="s">
        <v>239</v>
      </c>
      <c r="BC9" s="613"/>
      <c r="BD9" s="613"/>
      <c r="BE9" s="613" t="s">
        <v>252</v>
      </c>
      <c r="BF9" s="613"/>
      <c r="BG9" s="613"/>
      <c r="BH9" s="613" t="s">
        <v>240</v>
      </c>
      <c r="BI9" s="613"/>
      <c r="BJ9" s="613"/>
      <c r="BK9" s="613" t="s">
        <v>253</v>
      </c>
      <c r="BL9" s="613"/>
      <c r="BM9" s="613"/>
      <c r="BN9" s="613" t="s">
        <v>241</v>
      </c>
      <c r="BO9" s="613"/>
      <c r="BP9" s="613"/>
      <c r="BQ9" s="613" t="s">
        <v>254</v>
      </c>
      <c r="BR9" s="613"/>
      <c r="BS9" s="613"/>
      <c r="BT9" s="613" t="s">
        <v>242</v>
      </c>
      <c r="BU9" s="613"/>
      <c r="BV9" s="613"/>
      <c r="BW9" s="613" t="s">
        <v>255</v>
      </c>
      <c r="BX9" s="613"/>
      <c r="BY9" s="613"/>
      <c r="BZ9" s="613" t="s">
        <v>243</v>
      </c>
      <c r="CA9" s="613"/>
      <c r="CB9" s="613"/>
      <c r="CC9" s="613" t="s">
        <v>256</v>
      </c>
      <c r="CD9" s="613"/>
      <c r="CE9" s="613"/>
      <c r="CF9" s="613" t="s">
        <v>244</v>
      </c>
      <c r="CG9" s="613"/>
      <c r="CH9" s="613"/>
      <c r="CI9" s="613" t="s">
        <v>229</v>
      </c>
      <c r="CJ9" s="613"/>
      <c r="CK9" s="613"/>
      <c r="CL9" s="613" t="s">
        <v>230</v>
      </c>
      <c r="CM9" s="613"/>
      <c r="CN9" s="613"/>
      <c r="CO9" s="613" t="s">
        <v>68</v>
      </c>
      <c r="CP9" s="613"/>
      <c r="CQ9" s="613"/>
      <c r="CR9" s="613" t="s">
        <v>231</v>
      </c>
      <c r="CS9" s="613"/>
      <c r="CT9" s="613"/>
      <c r="CU9" s="613" t="s">
        <v>63</v>
      </c>
      <c r="CV9" s="613"/>
      <c r="CW9" s="613"/>
      <c r="CX9" s="613" t="s">
        <v>232</v>
      </c>
      <c r="CY9" s="613"/>
      <c r="CZ9" s="613"/>
    </row>
    <row r="10" spans="1:104" ht="16.5" thickBot="1">
      <c r="A10" s="632"/>
      <c r="B10" s="635"/>
      <c r="C10" s="632"/>
      <c r="D10" s="635"/>
      <c r="E10" s="638"/>
      <c r="F10" s="626"/>
      <c r="G10" s="627"/>
      <c r="H10" s="627"/>
      <c r="I10" s="627"/>
      <c r="J10" s="628"/>
      <c r="K10" s="626"/>
      <c r="L10" s="628"/>
      <c r="M10" s="317"/>
      <c r="N10" s="308"/>
      <c r="O10" s="619" t="s">
        <v>72</v>
      </c>
      <c r="P10" s="612" t="s">
        <v>69</v>
      </c>
      <c r="Q10" s="323" t="s">
        <v>70</v>
      </c>
      <c r="R10" s="619" t="s">
        <v>72</v>
      </c>
      <c r="S10" s="612" t="s">
        <v>69</v>
      </c>
      <c r="T10" s="323" t="s">
        <v>70</v>
      </c>
      <c r="U10" s="619" t="s">
        <v>72</v>
      </c>
      <c r="V10" s="612" t="s">
        <v>69</v>
      </c>
      <c r="W10" s="323" t="s">
        <v>70</v>
      </c>
      <c r="X10" s="619" t="s">
        <v>72</v>
      </c>
      <c r="Y10" s="612" t="s">
        <v>69</v>
      </c>
      <c r="Z10" s="323" t="s">
        <v>70</v>
      </c>
      <c r="AA10" s="619" t="s">
        <v>72</v>
      </c>
      <c r="AB10" s="612" t="s">
        <v>69</v>
      </c>
      <c r="AC10" s="323" t="s">
        <v>70</v>
      </c>
      <c r="AD10" s="619" t="s">
        <v>72</v>
      </c>
      <c r="AE10" s="612" t="s">
        <v>69</v>
      </c>
      <c r="AF10" s="323" t="s">
        <v>70</v>
      </c>
      <c r="AG10" s="619" t="s">
        <v>72</v>
      </c>
      <c r="AH10" s="612" t="s">
        <v>69</v>
      </c>
      <c r="AI10" s="323" t="s">
        <v>70</v>
      </c>
      <c r="AJ10" s="619" t="s">
        <v>72</v>
      </c>
      <c r="AK10" s="612" t="s">
        <v>69</v>
      </c>
      <c r="AL10" s="323" t="s">
        <v>70</v>
      </c>
      <c r="AM10" s="619" t="s">
        <v>72</v>
      </c>
      <c r="AN10" s="612" t="s">
        <v>69</v>
      </c>
      <c r="AO10" s="323" t="s">
        <v>70</v>
      </c>
      <c r="AP10" s="619" t="s">
        <v>72</v>
      </c>
      <c r="AQ10" s="612" t="s">
        <v>69</v>
      </c>
      <c r="AR10" s="323" t="s">
        <v>70</v>
      </c>
      <c r="AS10" s="619" t="s">
        <v>72</v>
      </c>
      <c r="AT10" s="612" t="s">
        <v>69</v>
      </c>
      <c r="AU10" s="323" t="s">
        <v>70</v>
      </c>
      <c r="AV10" s="619" t="s">
        <v>72</v>
      </c>
      <c r="AW10" s="612" t="s">
        <v>69</v>
      </c>
      <c r="AX10" s="323" t="s">
        <v>70</v>
      </c>
      <c r="AY10" s="619" t="s">
        <v>72</v>
      </c>
      <c r="AZ10" s="612" t="s">
        <v>69</v>
      </c>
      <c r="BA10" s="323" t="s">
        <v>70</v>
      </c>
      <c r="BB10" s="619" t="s">
        <v>72</v>
      </c>
      <c r="BC10" s="612" t="s">
        <v>69</v>
      </c>
      <c r="BD10" s="323" t="s">
        <v>70</v>
      </c>
      <c r="BE10" s="619" t="s">
        <v>72</v>
      </c>
      <c r="BF10" s="612" t="s">
        <v>69</v>
      </c>
      <c r="BG10" s="323" t="s">
        <v>70</v>
      </c>
      <c r="BH10" s="619" t="s">
        <v>72</v>
      </c>
      <c r="BI10" s="612" t="s">
        <v>69</v>
      </c>
      <c r="BJ10" s="323" t="s">
        <v>70</v>
      </c>
      <c r="BK10" s="619" t="s">
        <v>72</v>
      </c>
      <c r="BL10" s="612" t="s">
        <v>69</v>
      </c>
      <c r="BM10" s="323" t="s">
        <v>70</v>
      </c>
      <c r="BN10" s="619" t="s">
        <v>72</v>
      </c>
      <c r="BO10" s="612" t="s">
        <v>69</v>
      </c>
      <c r="BP10" s="323" t="s">
        <v>70</v>
      </c>
      <c r="BQ10" s="619" t="s">
        <v>72</v>
      </c>
      <c r="BR10" s="612" t="s">
        <v>69</v>
      </c>
      <c r="BS10" s="323" t="s">
        <v>70</v>
      </c>
      <c r="BT10" s="619" t="s">
        <v>72</v>
      </c>
      <c r="BU10" s="612" t="s">
        <v>69</v>
      </c>
      <c r="BV10" s="323" t="s">
        <v>70</v>
      </c>
      <c r="BW10" s="619" t="s">
        <v>72</v>
      </c>
      <c r="BX10" s="612" t="s">
        <v>69</v>
      </c>
      <c r="BY10" s="323" t="s">
        <v>70</v>
      </c>
      <c r="BZ10" s="619" t="s">
        <v>72</v>
      </c>
      <c r="CA10" s="612" t="s">
        <v>69</v>
      </c>
      <c r="CB10" s="323" t="s">
        <v>70</v>
      </c>
      <c r="CC10" s="619" t="s">
        <v>72</v>
      </c>
      <c r="CD10" s="612" t="s">
        <v>69</v>
      </c>
      <c r="CE10" s="323" t="s">
        <v>70</v>
      </c>
      <c r="CF10" s="619" t="s">
        <v>72</v>
      </c>
      <c r="CG10" s="612" t="s">
        <v>69</v>
      </c>
      <c r="CH10" s="323" t="s">
        <v>70</v>
      </c>
      <c r="CI10" s="619" t="s">
        <v>72</v>
      </c>
      <c r="CJ10" s="612" t="s">
        <v>69</v>
      </c>
      <c r="CK10" s="323" t="s">
        <v>70</v>
      </c>
      <c r="CL10" s="619" t="s">
        <v>72</v>
      </c>
      <c r="CM10" s="612" t="s">
        <v>69</v>
      </c>
      <c r="CN10" s="323" t="s">
        <v>70</v>
      </c>
      <c r="CO10" s="619" t="s">
        <v>72</v>
      </c>
      <c r="CP10" s="612" t="s">
        <v>69</v>
      </c>
      <c r="CQ10" s="323" t="s">
        <v>70</v>
      </c>
      <c r="CR10" s="619" t="s">
        <v>72</v>
      </c>
      <c r="CS10" s="612" t="s">
        <v>69</v>
      </c>
      <c r="CT10" s="323" t="s">
        <v>70</v>
      </c>
      <c r="CU10" s="619" t="s">
        <v>72</v>
      </c>
      <c r="CV10" s="612" t="s">
        <v>69</v>
      </c>
      <c r="CW10" s="323" t="s">
        <v>70</v>
      </c>
      <c r="CX10" s="619" t="s">
        <v>72</v>
      </c>
      <c r="CY10" s="612" t="s">
        <v>69</v>
      </c>
      <c r="CZ10" s="323" t="s">
        <v>70</v>
      </c>
    </row>
    <row r="11" spans="1:104" ht="32.25" thickBot="1">
      <c r="A11" s="633"/>
      <c r="B11" s="636"/>
      <c r="C11" s="633"/>
      <c r="D11" s="636"/>
      <c r="E11" s="639"/>
      <c r="F11" s="331" t="s">
        <v>107</v>
      </c>
      <c r="G11" s="331" t="s">
        <v>177</v>
      </c>
      <c r="H11" s="331" t="s">
        <v>178</v>
      </c>
      <c r="I11" s="331" t="s">
        <v>179</v>
      </c>
      <c r="J11" s="331" t="s">
        <v>180</v>
      </c>
      <c r="K11" s="327" t="s">
        <v>7</v>
      </c>
      <c r="L11" s="322" t="s">
        <v>107</v>
      </c>
      <c r="M11" s="318" t="s">
        <v>179</v>
      </c>
      <c r="N11" s="327" t="s">
        <v>180</v>
      </c>
      <c r="O11" s="619"/>
      <c r="P11" s="612"/>
      <c r="Q11" s="323" t="s">
        <v>71</v>
      </c>
      <c r="R11" s="619"/>
      <c r="S11" s="612"/>
      <c r="T11" s="323" t="s">
        <v>71</v>
      </c>
      <c r="U11" s="619"/>
      <c r="V11" s="612"/>
      <c r="W11" s="323" t="s">
        <v>71</v>
      </c>
      <c r="X11" s="619"/>
      <c r="Y11" s="612"/>
      <c r="Z11" s="323" t="s">
        <v>71</v>
      </c>
      <c r="AA11" s="619"/>
      <c r="AB11" s="612"/>
      <c r="AC11" s="323" t="s">
        <v>71</v>
      </c>
      <c r="AD11" s="619"/>
      <c r="AE11" s="612"/>
      <c r="AF11" s="323" t="s">
        <v>71</v>
      </c>
      <c r="AG11" s="619"/>
      <c r="AH11" s="612"/>
      <c r="AI11" s="323" t="s">
        <v>71</v>
      </c>
      <c r="AJ11" s="619"/>
      <c r="AK11" s="612"/>
      <c r="AL11" s="323" t="s">
        <v>71</v>
      </c>
      <c r="AM11" s="619"/>
      <c r="AN11" s="612"/>
      <c r="AO11" s="323" t="s">
        <v>71</v>
      </c>
      <c r="AP11" s="619"/>
      <c r="AQ11" s="612"/>
      <c r="AR11" s="323" t="s">
        <v>71</v>
      </c>
      <c r="AS11" s="619"/>
      <c r="AT11" s="612"/>
      <c r="AU11" s="323" t="s">
        <v>71</v>
      </c>
      <c r="AV11" s="619"/>
      <c r="AW11" s="612"/>
      <c r="AX11" s="323" t="s">
        <v>71</v>
      </c>
      <c r="AY11" s="619"/>
      <c r="AZ11" s="612"/>
      <c r="BA11" s="323" t="s">
        <v>71</v>
      </c>
      <c r="BB11" s="619"/>
      <c r="BC11" s="612"/>
      <c r="BD11" s="323" t="s">
        <v>71</v>
      </c>
      <c r="BE11" s="619"/>
      <c r="BF11" s="612"/>
      <c r="BG11" s="323" t="s">
        <v>71</v>
      </c>
      <c r="BH11" s="619"/>
      <c r="BI11" s="612"/>
      <c r="BJ11" s="323" t="s">
        <v>71</v>
      </c>
      <c r="BK11" s="619"/>
      <c r="BL11" s="612"/>
      <c r="BM11" s="323" t="s">
        <v>71</v>
      </c>
      <c r="BN11" s="619"/>
      <c r="BO11" s="612"/>
      <c r="BP11" s="323" t="s">
        <v>71</v>
      </c>
      <c r="BQ11" s="619"/>
      <c r="BR11" s="612"/>
      <c r="BS11" s="323" t="s">
        <v>71</v>
      </c>
      <c r="BT11" s="619"/>
      <c r="BU11" s="612"/>
      <c r="BV11" s="323" t="s">
        <v>71</v>
      </c>
      <c r="BW11" s="619"/>
      <c r="BX11" s="612"/>
      <c r="BY11" s="323" t="s">
        <v>71</v>
      </c>
      <c r="BZ11" s="619"/>
      <c r="CA11" s="612"/>
      <c r="CB11" s="323" t="s">
        <v>71</v>
      </c>
      <c r="CC11" s="619"/>
      <c r="CD11" s="612"/>
      <c r="CE11" s="323" t="s">
        <v>71</v>
      </c>
      <c r="CF11" s="619"/>
      <c r="CG11" s="612"/>
      <c r="CH11" s="323" t="s">
        <v>71</v>
      </c>
      <c r="CI11" s="619"/>
      <c r="CJ11" s="612"/>
      <c r="CK11" s="323" t="s">
        <v>71</v>
      </c>
      <c r="CL11" s="619"/>
      <c r="CM11" s="612"/>
      <c r="CN11" s="323" t="s">
        <v>71</v>
      </c>
      <c r="CO11" s="619"/>
      <c r="CP11" s="612"/>
      <c r="CQ11" s="323" t="s">
        <v>71</v>
      </c>
      <c r="CR11" s="619"/>
      <c r="CS11" s="612"/>
      <c r="CT11" s="323" t="s">
        <v>71</v>
      </c>
      <c r="CU11" s="619"/>
      <c r="CV11" s="612"/>
      <c r="CW11" s="323" t="s">
        <v>71</v>
      </c>
      <c r="CX11" s="619"/>
      <c r="CY11" s="612"/>
      <c r="CZ11" s="323" t="s">
        <v>71</v>
      </c>
    </row>
    <row r="12" spans="1:104" s="319" customFormat="1">
      <c r="A12" s="27" t="s">
        <v>88</v>
      </c>
      <c r="B12" s="185"/>
      <c r="C12" s="56" t="s">
        <v>198</v>
      </c>
      <c r="D12" s="29"/>
      <c r="E12" s="343"/>
      <c r="F12" s="324"/>
      <c r="G12" s="196"/>
      <c r="H12" s="260"/>
      <c r="I12" s="89"/>
      <c r="J12" s="89"/>
      <c r="K12" s="324"/>
      <c r="L12" s="31"/>
      <c r="M12" s="148"/>
      <c r="N12" s="216"/>
      <c r="O12" s="157"/>
      <c r="P12" s="52"/>
      <c r="Q12" s="147"/>
      <c r="R12" s="157"/>
      <c r="S12" s="52"/>
      <c r="T12" s="147"/>
      <c r="U12" s="157"/>
      <c r="V12" s="52"/>
      <c r="W12" s="52"/>
      <c r="X12" s="157"/>
      <c r="Y12" s="52"/>
      <c r="Z12" s="52"/>
      <c r="AA12" s="157"/>
      <c r="AB12" s="52"/>
      <c r="AC12" s="52"/>
      <c r="AD12" s="157"/>
      <c r="AE12" s="52"/>
      <c r="AF12" s="52"/>
      <c r="AG12" s="157"/>
      <c r="AH12" s="52"/>
      <c r="AI12" s="52"/>
      <c r="AJ12" s="157"/>
      <c r="AK12" s="52"/>
      <c r="AL12" s="52"/>
      <c r="AM12" s="157"/>
      <c r="AN12" s="52"/>
      <c r="AO12" s="52"/>
      <c r="AP12" s="157"/>
      <c r="AQ12" s="52"/>
      <c r="AR12" s="52"/>
      <c r="AS12" s="157"/>
      <c r="AT12" s="52"/>
      <c r="AU12" s="52"/>
      <c r="AV12" s="157"/>
      <c r="AW12" s="52"/>
      <c r="AX12" s="52"/>
      <c r="AY12" s="157"/>
      <c r="AZ12" s="52"/>
      <c r="BA12" s="52"/>
      <c r="BB12" s="157"/>
      <c r="BC12" s="52"/>
      <c r="BD12" s="52"/>
      <c r="BE12" s="157"/>
      <c r="BF12" s="52"/>
      <c r="BG12" s="52"/>
      <c r="BH12" s="157"/>
      <c r="BI12" s="52"/>
      <c r="BJ12" s="52"/>
      <c r="BK12" s="157"/>
      <c r="BL12" s="52"/>
      <c r="BM12" s="52"/>
      <c r="BN12" s="157"/>
      <c r="BO12" s="52"/>
      <c r="BP12" s="52"/>
      <c r="BQ12" s="157"/>
      <c r="BR12" s="52"/>
      <c r="BS12" s="52"/>
      <c r="BT12" s="157"/>
      <c r="BU12" s="52"/>
      <c r="BV12" s="52"/>
      <c r="BW12" s="157"/>
      <c r="BX12" s="52"/>
      <c r="BY12" s="52"/>
      <c r="BZ12" s="157"/>
      <c r="CA12" s="52"/>
      <c r="CB12" s="52"/>
      <c r="CC12" s="157"/>
      <c r="CD12" s="52"/>
      <c r="CE12" s="158"/>
      <c r="CF12" s="157"/>
      <c r="CG12" s="52"/>
      <c r="CH12" s="158"/>
      <c r="CI12" s="157"/>
      <c r="CJ12" s="52"/>
      <c r="CK12" s="147"/>
      <c r="CL12" s="157"/>
      <c r="CM12" s="52"/>
      <c r="CN12" s="147"/>
      <c r="CO12" s="157"/>
      <c r="CP12" s="52"/>
      <c r="CQ12" s="147"/>
      <c r="CR12" s="157"/>
      <c r="CS12" s="52"/>
      <c r="CT12" s="147"/>
      <c r="CU12" s="157"/>
      <c r="CV12" s="52"/>
      <c r="CW12" s="147"/>
      <c r="CX12" s="157"/>
      <c r="CY12" s="52"/>
      <c r="CZ12" s="147"/>
    </row>
    <row r="13" spans="1:104" s="319" customFormat="1" ht="42.75">
      <c r="A13" s="32" t="s">
        <v>89</v>
      </c>
      <c r="B13" s="222" t="s">
        <v>417</v>
      </c>
      <c r="C13" s="444" t="s">
        <v>418</v>
      </c>
      <c r="D13" s="220" t="s">
        <v>165</v>
      </c>
      <c r="E13" s="343">
        <v>25.78</v>
      </c>
      <c r="F13" s="36">
        <f>'Quant Quadra'!F32</f>
        <v>100.76</v>
      </c>
      <c r="G13" s="197">
        <f t="shared" ref="G13:H18" si="0">F13</f>
        <v>100.76</v>
      </c>
      <c r="H13" s="260">
        <f t="shared" si="0"/>
        <v>100.76</v>
      </c>
      <c r="I13" s="89">
        <f t="shared" ref="I13:J23" si="1">G13-F13</f>
        <v>0</v>
      </c>
      <c r="J13" s="89">
        <f t="shared" si="1"/>
        <v>0</v>
      </c>
      <c r="K13" s="30">
        <f t="shared" ref="K13:K18" si="2">ROUND((E13*(1+$L$8))*(1+$F$8),2)</f>
        <v>35.69</v>
      </c>
      <c r="L13" s="31">
        <f t="shared" ref="L13:L18" si="3">TRUNC(K13*F13,2)</f>
        <v>3596.12</v>
      </c>
      <c r="M13" s="148">
        <f>TRUNC(K13*I13,2)</f>
        <v>0</v>
      </c>
      <c r="N13" s="216">
        <f>TRUNC(K13*J13,2)</f>
        <v>0</v>
      </c>
      <c r="O13" s="157">
        <f>P13/$F13*100</f>
        <v>0</v>
      </c>
      <c r="P13" s="52"/>
      <c r="Q13" s="147">
        <f>TRUNC(P13*$K13,2)</f>
        <v>0</v>
      </c>
      <c r="R13" s="157" t="e">
        <f>S13/(IF($H13&lt;&gt;$G13,($I13+$J13),$I13))*100</f>
        <v>#DIV/0!</v>
      </c>
      <c r="S13" s="52"/>
      <c r="T13" s="147">
        <f>TRUNC(S13*$K13,2)</f>
        <v>0</v>
      </c>
      <c r="U13" s="157">
        <f>V13/$F13*100</f>
        <v>0</v>
      </c>
      <c r="V13" s="52"/>
      <c r="W13" s="52">
        <f>TRUNC(V13*$K13,2)</f>
        <v>0</v>
      </c>
      <c r="X13" s="157" t="e">
        <f>Y13/(IF($H13&lt;&gt;$G13,($I13+$J13),$I13))*100</f>
        <v>#DIV/0!</v>
      </c>
      <c r="Y13" s="52"/>
      <c r="Z13" s="147">
        <f>TRUNC(Y13*$K13,2)</f>
        <v>0</v>
      </c>
      <c r="AA13" s="157">
        <f>AB13/$F13*100</f>
        <v>0</v>
      </c>
      <c r="AB13" s="52"/>
      <c r="AC13" s="52">
        <f>TRUNC(AB13*$K13,2)</f>
        <v>0</v>
      </c>
      <c r="AD13" s="157" t="e">
        <f>AE13/(IF($H13&lt;&gt;$G13,($I13+$J13),$I13))*100</f>
        <v>#DIV/0!</v>
      </c>
      <c r="AE13" s="52"/>
      <c r="AF13" s="147">
        <f>TRUNC(AE13*$K13,2)</f>
        <v>0</v>
      </c>
      <c r="AG13" s="157">
        <f>AH13/$F13*100</f>
        <v>0</v>
      </c>
      <c r="AH13" s="52"/>
      <c r="AI13" s="52">
        <f>TRUNC(AH13*$K13,2)</f>
        <v>0</v>
      </c>
      <c r="AJ13" s="157" t="e">
        <f>AK13/(IF($H13&lt;&gt;$G13,($I13+$J13),$I13))*100</f>
        <v>#DIV/0!</v>
      </c>
      <c r="AK13" s="52"/>
      <c r="AL13" s="147">
        <f>TRUNC(AK13*$K13,2)</f>
        <v>0</v>
      </c>
      <c r="AM13" s="157">
        <f>AN13/$F13*100</f>
        <v>0</v>
      </c>
      <c r="AN13" s="52"/>
      <c r="AO13" s="52">
        <f>TRUNC(AN13*$K13,2)</f>
        <v>0</v>
      </c>
      <c r="AP13" s="157" t="e">
        <f>AQ13/(IF($H13&lt;&gt;$G13,($I13+$J13),$I13))*100</f>
        <v>#DIV/0!</v>
      </c>
      <c r="AQ13" s="52"/>
      <c r="AR13" s="147">
        <f>TRUNC(AQ13*$K13,2)</f>
        <v>0</v>
      </c>
      <c r="AS13" s="157">
        <f>AT13/$F13*100</f>
        <v>0</v>
      </c>
      <c r="AT13" s="52"/>
      <c r="AU13" s="52">
        <f>TRUNC(AT13*$K13,2)</f>
        <v>0</v>
      </c>
      <c r="AV13" s="157" t="e">
        <f>AW13/(IF($H13&lt;&gt;$G13,($I13+$J13),$I13))*100</f>
        <v>#DIV/0!</v>
      </c>
      <c r="AW13" s="52"/>
      <c r="AX13" s="147">
        <f>TRUNC(AW13*$K13,2)</f>
        <v>0</v>
      </c>
      <c r="AY13" s="157">
        <f>AZ13/$F13*100</f>
        <v>0</v>
      </c>
      <c r="AZ13" s="52"/>
      <c r="BA13" s="52">
        <f>TRUNC(AZ13*$K13,2)</f>
        <v>0</v>
      </c>
      <c r="BB13" s="157" t="e">
        <f>BC13/(IF($H13&lt;&gt;$G13,($I13+$J13),$I13))*100</f>
        <v>#DIV/0!</v>
      </c>
      <c r="BC13" s="52"/>
      <c r="BD13" s="147">
        <f>TRUNC(BC13*$K13,2)</f>
        <v>0</v>
      </c>
      <c r="BE13" s="157">
        <f>BF13/$F13*100</f>
        <v>0</v>
      </c>
      <c r="BF13" s="52"/>
      <c r="BG13" s="52">
        <f>TRUNC(BF13*$K13,2)</f>
        <v>0</v>
      </c>
      <c r="BH13" s="157" t="e">
        <f>BI13/(IF($H13&lt;&gt;$G13,($I13+$J13),$I13))*100</f>
        <v>#DIV/0!</v>
      </c>
      <c r="BI13" s="52"/>
      <c r="BJ13" s="147">
        <f>TRUNC(BI13*$K13,2)</f>
        <v>0</v>
      </c>
      <c r="BK13" s="157">
        <f>BL13/$F13*100</f>
        <v>0</v>
      </c>
      <c r="BL13" s="52"/>
      <c r="BM13" s="52">
        <f>TRUNC(BL13*$K13,2)</f>
        <v>0</v>
      </c>
      <c r="BN13" s="157" t="e">
        <f>BO13/(IF($H13&lt;&gt;$G13,($I13+$J13),$I13))*100</f>
        <v>#DIV/0!</v>
      </c>
      <c r="BO13" s="52"/>
      <c r="BP13" s="147">
        <f>TRUNC(BO13*$K13,2)</f>
        <v>0</v>
      </c>
      <c r="BQ13" s="157">
        <f>BR13/$F13*100</f>
        <v>0</v>
      </c>
      <c r="BR13" s="52"/>
      <c r="BS13" s="52">
        <f>TRUNC(BR13*$K13,2)</f>
        <v>0</v>
      </c>
      <c r="BT13" s="157" t="e">
        <f>BU13/(IF($H13&lt;&gt;$G13,($I13+$J13),$I13))*100</f>
        <v>#DIV/0!</v>
      </c>
      <c r="BU13" s="52"/>
      <c r="BV13" s="147">
        <f>TRUNC(BU13*$K13,2)</f>
        <v>0</v>
      </c>
      <c r="BW13" s="157">
        <f>BX13/$F13*100</f>
        <v>0</v>
      </c>
      <c r="BX13" s="52"/>
      <c r="BY13" s="52">
        <f>TRUNC(BX13*$K13,2)</f>
        <v>0</v>
      </c>
      <c r="BZ13" s="157" t="e">
        <f>CA13/(IF($H13&lt;&gt;$G13,($I13+$J13),$I13))*100</f>
        <v>#DIV/0!</v>
      </c>
      <c r="CA13" s="52"/>
      <c r="CB13" s="147">
        <f>TRUNC(CA13*$K13,2)</f>
        <v>0</v>
      </c>
      <c r="CC13" s="157">
        <f>CD13/$F13*100</f>
        <v>0</v>
      </c>
      <c r="CD13" s="52"/>
      <c r="CE13" s="158">
        <f>TRUNC(CD13*$K13,2)</f>
        <v>0</v>
      </c>
      <c r="CF13" s="157" t="e">
        <f>CG13/(IF($H13&lt;&gt;$G13,($I13+$J13),$I13))*100</f>
        <v>#DIV/0!</v>
      </c>
      <c r="CG13" s="52"/>
      <c r="CH13" s="147">
        <f>TRUNC(CG13*$K13,2)</f>
        <v>0</v>
      </c>
      <c r="CI13" s="157">
        <f t="shared" ref="CI13:CI18" si="4">CJ13/$F13*100</f>
        <v>0</v>
      </c>
      <c r="CJ13" s="52">
        <f t="shared" ref="CJ13:CJ18" si="5">V13+P13+AB13+AH13+AN13+AT13+AZ13+BF13+BL13+BR13+BX13+CD13</f>
        <v>0</v>
      </c>
      <c r="CK13" s="147">
        <f t="shared" ref="CK13:CK18" si="6">TRUNC(CJ13*$K13,2)</f>
        <v>0</v>
      </c>
      <c r="CL13" s="157" t="e">
        <f t="shared" ref="CL13:CL18" si="7">CM13/(IF($J13&lt;&gt;0,($H13-$F13),($G13-$F13)))*100</f>
        <v>#DIV/0!</v>
      </c>
      <c r="CM13" s="52">
        <f t="shared" ref="CM13:CM18" si="8">S13+Y13+AE13+AK13+AQ13+AW13+BC13+BI13+BO13+BU13+CA13+CG13</f>
        <v>0</v>
      </c>
      <c r="CN13" s="147">
        <f t="shared" ref="CN13:CN18" si="9">TRUNC(CM13*$K13,2)</f>
        <v>0</v>
      </c>
      <c r="CO13" s="157">
        <f t="shared" ref="CO13:CO18" si="10">CP13/$F13*100</f>
        <v>100</v>
      </c>
      <c r="CP13" s="52">
        <f t="shared" ref="CP13:CP18" si="11">F13-CJ13</f>
        <v>100.76</v>
      </c>
      <c r="CQ13" s="147">
        <f t="shared" ref="CQ13:CQ18" si="12">TRUNC(CP13*$K13,2)</f>
        <v>3596.12</v>
      </c>
      <c r="CR13" s="157" t="e">
        <f t="shared" ref="CR13:CR18" si="13">CS13/(IF(H13&lt;&gt;G13,(H13-F13),(G13-F13)))*100</f>
        <v>#DIV/0!</v>
      </c>
      <c r="CS13" s="52">
        <f t="shared" ref="CS13:CS18" si="14">(IF(H13&lt;&gt;G13,(H13-F13),(G13-F13)))-CM13</f>
        <v>0</v>
      </c>
      <c r="CT13" s="147">
        <f t="shared" ref="CT13:CT18" si="15">TRUNC(CS13*$K13,2)</f>
        <v>0</v>
      </c>
      <c r="CU13" s="156">
        <f t="shared" ref="CU13:CU18" si="16">$CV13/$H13</f>
        <v>0</v>
      </c>
      <c r="CV13" s="52">
        <f t="shared" ref="CV13:CV18" si="17">CJ13+CM13</f>
        <v>0</v>
      </c>
      <c r="CW13" s="147">
        <f t="shared" ref="CW13:CW18" si="18">TRUNC(CV13*$K13,2)</f>
        <v>0</v>
      </c>
      <c r="CX13" s="156">
        <f t="shared" ref="CX13:CX18" si="19">$CY13/($F13+IF($J13&lt;&gt;0,$J13,$I13))</f>
        <v>1</v>
      </c>
      <c r="CY13" s="52">
        <f t="shared" ref="CY13:CY18" si="20">CP13+CS13</f>
        <v>100.76</v>
      </c>
      <c r="CZ13" s="147">
        <f t="shared" ref="CZ13:CZ18" si="21">TRUNC(CY13*$K13,2)</f>
        <v>3596.12</v>
      </c>
    </row>
    <row r="14" spans="1:104" s="319" customFormat="1">
      <c r="A14" s="32" t="s">
        <v>39</v>
      </c>
      <c r="B14" s="222" t="s">
        <v>373</v>
      </c>
      <c r="C14" s="443" t="s">
        <v>374</v>
      </c>
      <c r="D14" s="220" t="s">
        <v>165</v>
      </c>
      <c r="E14" s="343">
        <v>35.590000000000003</v>
      </c>
      <c r="F14" s="36">
        <f>'Quant Quadra'!F33</f>
        <v>16</v>
      </c>
      <c r="G14" s="197">
        <f t="shared" si="0"/>
        <v>16</v>
      </c>
      <c r="H14" s="260">
        <f t="shared" si="0"/>
        <v>16</v>
      </c>
      <c r="I14" s="89">
        <f t="shared" si="1"/>
        <v>0</v>
      </c>
      <c r="J14" s="89">
        <f t="shared" si="1"/>
        <v>0</v>
      </c>
      <c r="K14" s="30">
        <f t="shared" si="2"/>
        <v>49.28</v>
      </c>
      <c r="L14" s="31">
        <f t="shared" si="3"/>
        <v>788.48</v>
      </c>
      <c r="M14" s="148">
        <f>TRUNC(K14*I14,2)</f>
        <v>0</v>
      </c>
      <c r="N14" s="216">
        <f>TRUNC(K14*J14,2)</f>
        <v>0</v>
      </c>
      <c r="O14" s="157">
        <f>P14/$F14*100</f>
        <v>0</v>
      </c>
      <c r="P14" s="52"/>
      <c r="Q14" s="147">
        <f>TRUNC(P14*$K14,2)</f>
        <v>0</v>
      </c>
      <c r="R14" s="157" t="e">
        <f>S14/(IF($H14&lt;&gt;$G14,($I14+$J14),$I14))*100</f>
        <v>#DIV/0!</v>
      </c>
      <c r="S14" s="52"/>
      <c r="T14" s="147">
        <f>TRUNC(S14*$K14,2)</f>
        <v>0</v>
      </c>
      <c r="U14" s="157">
        <f>V14/$F14*100</f>
        <v>0</v>
      </c>
      <c r="V14" s="52"/>
      <c r="W14" s="52">
        <f>TRUNC(V14*$K14,2)</f>
        <v>0</v>
      </c>
      <c r="X14" s="157" t="e">
        <f>Y14/(IF($H14&lt;&gt;$G14,($I14+$J14),$I14))*100</f>
        <v>#DIV/0!</v>
      </c>
      <c r="Y14" s="52"/>
      <c r="Z14" s="147">
        <f>TRUNC(Y14*$K14,2)</f>
        <v>0</v>
      </c>
      <c r="AA14" s="157">
        <f>AB14/$F14*100</f>
        <v>0</v>
      </c>
      <c r="AB14" s="52"/>
      <c r="AC14" s="52">
        <f>TRUNC(AB14*$K14,2)</f>
        <v>0</v>
      </c>
      <c r="AD14" s="157" t="e">
        <f>AE14/(IF($H14&lt;&gt;$G14,($I14+$J14),$I14))*100</f>
        <v>#DIV/0!</v>
      </c>
      <c r="AE14" s="52"/>
      <c r="AF14" s="147">
        <f>TRUNC(AE14*$K14,2)</f>
        <v>0</v>
      </c>
      <c r="AG14" s="157">
        <f>AH14/$F14*100</f>
        <v>0</v>
      </c>
      <c r="AH14" s="52"/>
      <c r="AI14" s="52">
        <f>TRUNC(AH14*$K14,2)</f>
        <v>0</v>
      </c>
      <c r="AJ14" s="157" t="e">
        <f>AK14/(IF($H14&lt;&gt;$G14,($I14+$J14),$I14))*100</f>
        <v>#DIV/0!</v>
      </c>
      <c r="AK14" s="52"/>
      <c r="AL14" s="147">
        <f>TRUNC(AK14*$K14,2)</f>
        <v>0</v>
      </c>
      <c r="AM14" s="157">
        <f>AN14/$F14*100</f>
        <v>0</v>
      </c>
      <c r="AN14" s="52"/>
      <c r="AO14" s="52">
        <f>TRUNC(AN14*$K14,2)</f>
        <v>0</v>
      </c>
      <c r="AP14" s="157" t="e">
        <f>AQ14/(IF($H14&lt;&gt;$G14,($I14+$J14),$I14))*100</f>
        <v>#DIV/0!</v>
      </c>
      <c r="AQ14" s="52"/>
      <c r="AR14" s="147">
        <f>TRUNC(AQ14*$K14,2)</f>
        <v>0</v>
      </c>
      <c r="AS14" s="157">
        <f>AT14/$F14*100</f>
        <v>0</v>
      </c>
      <c r="AT14" s="52"/>
      <c r="AU14" s="52">
        <f>TRUNC(AT14*$K14,2)</f>
        <v>0</v>
      </c>
      <c r="AV14" s="157" t="e">
        <f>AW14/(IF($H14&lt;&gt;$G14,($I14+$J14),$I14))*100</f>
        <v>#DIV/0!</v>
      </c>
      <c r="AW14" s="52"/>
      <c r="AX14" s="147">
        <f>TRUNC(AW14*$K14,2)</f>
        <v>0</v>
      </c>
      <c r="AY14" s="157">
        <f>AZ14/$F14*100</f>
        <v>0</v>
      </c>
      <c r="AZ14" s="52"/>
      <c r="BA14" s="52">
        <f>TRUNC(AZ14*$K14,2)</f>
        <v>0</v>
      </c>
      <c r="BB14" s="157" t="e">
        <f>BC14/(IF($H14&lt;&gt;$G14,($I14+$J14),$I14))*100</f>
        <v>#DIV/0!</v>
      </c>
      <c r="BC14" s="52"/>
      <c r="BD14" s="147">
        <f>TRUNC(BC14*$K14,2)</f>
        <v>0</v>
      </c>
      <c r="BE14" s="157">
        <f>BF14/$F14*100</f>
        <v>0</v>
      </c>
      <c r="BF14" s="52"/>
      <c r="BG14" s="52">
        <f>TRUNC(BF14*$K14,2)</f>
        <v>0</v>
      </c>
      <c r="BH14" s="157" t="e">
        <f>BI14/(IF($H14&lt;&gt;$G14,($I14+$J14),$I14))*100</f>
        <v>#DIV/0!</v>
      </c>
      <c r="BI14" s="52"/>
      <c r="BJ14" s="147">
        <f>TRUNC(BI14*$K14,2)</f>
        <v>0</v>
      </c>
      <c r="BK14" s="157">
        <f>BL14/$F14*100</f>
        <v>0</v>
      </c>
      <c r="BL14" s="52"/>
      <c r="BM14" s="52">
        <f>TRUNC(BL14*$K14,2)</f>
        <v>0</v>
      </c>
      <c r="BN14" s="157" t="e">
        <f>BO14/(IF($H14&lt;&gt;$G14,($I14+$J14),$I14))*100</f>
        <v>#DIV/0!</v>
      </c>
      <c r="BO14" s="52"/>
      <c r="BP14" s="147">
        <f>TRUNC(BO14*$K14,2)</f>
        <v>0</v>
      </c>
      <c r="BQ14" s="157">
        <f>BR14/$F14*100</f>
        <v>0</v>
      </c>
      <c r="BR14" s="52"/>
      <c r="BS14" s="52">
        <f>TRUNC(BR14*$K14,2)</f>
        <v>0</v>
      </c>
      <c r="BT14" s="157" t="e">
        <f>BU14/(IF($H14&lt;&gt;$G14,($I14+$J14),$I14))*100</f>
        <v>#DIV/0!</v>
      </c>
      <c r="BU14" s="52"/>
      <c r="BV14" s="147">
        <f>TRUNC(BU14*$K14,2)</f>
        <v>0</v>
      </c>
      <c r="BW14" s="157">
        <f>BX14/$F14*100</f>
        <v>0</v>
      </c>
      <c r="BX14" s="52"/>
      <c r="BY14" s="52">
        <f>TRUNC(BX14*$K14,2)</f>
        <v>0</v>
      </c>
      <c r="BZ14" s="157" t="e">
        <f>CA14/(IF($H14&lt;&gt;$G14,($I14+$J14),$I14))*100</f>
        <v>#DIV/0!</v>
      </c>
      <c r="CA14" s="52"/>
      <c r="CB14" s="147">
        <f>TRUNC(CA14*$K14,2)</f>
        <v>0</v>
      </c>
      <c r="CC14" s="157">
        <f>CD14/$F14*100</f>
        <v>0</v>
      </c>
      <c r="CD14" s="52"/>
      <c r="CE14" s="158">
        <f>TRUNC(CD14*$K14,2)</f>
        <v>0</v>
      </c>
      <c r="CF14" s="157" t="e">
        <f>CG14/(IF($H14&lt;&gt;$G14,($I14+$J14),$I14))*100</f>
        <v>#DIV/0!</v>
      </c>
      <c r="CG14" s="52"/>
      <c r="CH14" s="147">
        <f>TRUNC(CG14*$K14,2)</f>
        <v>0</v>
      </c>
      <c r="CI14" s="157">
        <f t="shared" si="4"/>
        <v>0</v>
      </c>
      <c r="CJ14" s="52">
        <f t="shared" si="5"/>
        <v>0</v>
      </c>
      <c r="CK14" s="147">
        <f t="shared" si="6"/>
        <v>0</v>
      </c>
      <c r="CL14" s="157" t="e">
        <f t="shared" si="7"/>
        <v>#DIV/0!</v>
      </c>
      <c r="CM14" s="52">
        <f t="shared" si="8"/>
        <v>0</v>
      </c>
      <c r="CN14" s="147">
        <f t="shared" si="9"/>
        <v>0</v>
      </c>
      <c r="CO14" s="157">
        <f t="shared" si="10"/>
        <v>100</v>
      </c>
      <c r="CP14" s="52">
        <f t="shared" si="11"/>
        <v>16</v>
      </c>
      <c r="CQ14" s="147">
        <f t="shared" si="12"/>
        <v>788.48</v>
      </c>
      <c r="CR14" s="157" t="e">
        <f t="shared" si="13"/>
        <v>#DIV/0!</v>
      </c>
      <c r="CS14" s="52">
        <f t="shared" si="14"/>
        <v>0</v>
      </c>
      <c r="CT14" s="147">
        <f t="shared" si="15"/>
        <v>0</v>
      </c>
      <c r="CU14" s="156">
        <f t="shared" si="16"/>
        <v>0</v>
      </c>
      <c r="CV14" s="52">
        <f t="shared" si="17"/>
        <v>0</v>
      </c>
      <c r="CW14" s="147">
        <f t="shared" si="18"/>
        <v>0</v>
      </c>
      <c r="CX14" s="156">
        <f t="shared" si="19"/>
        <v>1</v>
      </c>
      <c r="CY14" s="52">
        <f t="shared" si="20"/>
        <v>16</v>
      </c>
      <c r="CZ14" s="147">
        <f t="shared" si="21"/>
        <v>788.48</v>
      </c>
    </row>
    <row r="15" spans="1:104" s="257" customFormat="1" ht="28.5">
      <c r="A15" s="32" t="s">
        <v>40</v>
      </c>
      <c r="B15" s="320" t="s">
        <v>360</v>
      </c>
      <c r="C15" s="444" t="s">
        <v>354</v>
      </c>
      <c r="D15" s="220" t="s">
        <v>13</v>
      </c>
      <c r="E15" s="343">
        <v>12.2</v>
      </c>
      <c r="F15" s="222">
        <f>'Quant Quadra'!F34</f>
        <v>252</v>
      </c>
      <c r="G15" s="197">
        <f t="shared" si="0"/>
        <v>252</v>
      </c>
      <c r="H15" s="260">
        <f t="shared" si="0"/>
        <v>252</v>
      </c>
      <c r="I15" s="254">
        <f t="shared" si="1"/>
        <v>0</v>
      </c>
      <c r="J15" s="254">
        <f t="shared" si="1"/>
        <v>0</v>
      </c>
      <c r="K15" s="220">
        <f t="shared" si="2"/>
        <v>16.89</v>
      </c>
      <c r="L15" s="255">
        <f t="shared" si="3"/>
        <v>4256.28</v>
      </c>
      <c r="M15" s="280">
        <f>TRUNC(K15*I15,2)</f>
        <v>0</v>
      </c>
      <c r="N15" s="256">
        <f>TRUNC(K15*J15,2)</f>
        <v>0</v>
      </c>
      <c r="O15" s="157">
        <f>P15/$F15*100</f>
        <v>0</v>
      </c>
      <c r="P15" s="52"/>
      <c r="Q15" s="147">
        <f>TRUNC(P15*$K15,2)</f>
        <v>0</v>
      </c>
      <c r="R15" s="157" t="e">
        <f>S15/(IF($H15&lt;&gt;$G15,($I15+$J15),$I15))*100</f>
        <v>#DIV/0!</v>
      </c>
      <c r="S15" s="52"/>
      <c r="T15" s="147">
        <f>TRUNC(S15*$K15,2)</f>
        <v>0</v>
      </c>
      <c r="U15" s="157">
        <f>V15/$F15*100</f>
        <v>0</v>
      </c>
      <c r="V15" s="52"/>
      <c r="W15" s="52">
        <f>TRUNC(V15*$K15,2)</f>
        <v>0</v>
      </c>
      <c r="X15" s="157" t="e">
        <f>Y15/(IF($H15&lt;&gt;$G15,($I15+$J15),$I15))*100</f>
        <v>#DIV/0!</v>
      </c>
      <c r="Y15" s="52"/>
      <c r="Z15" s="147">
        <f>TRUNC(Y15*$K15,2)</f>
        <v>0</v>
      </c>
      <c r="AA15" s="157">
        <f>AB15/$F15*100</f>
        <v>0</v>
      </c>
      <c r="AB15" s="52"/>
      <c r="AC15" s="52">
        <f>TRUNC(AB15*$K15,2)</f>
        <v>0</v>
      </c>
      <c r="AD15" s="157" t="e">
        <f>AE15/(IF($H15&lt;&gt;$G15,($I15+$J15),$I15))*100</f>
        <v>#DIV/0!</v>
      </c>
      <c r="AE15" s="52"/>
      <c r="AF15" s="147">
        <f>TRUNC(AE15*$K15,2)</f>
        <v>0</v>
      </c>
      <c r="AG15" s="157">
        <f>AH15/$F15*100</f>
        <v>0</v>
      </c>
      <c r="AH15" s="52"/>
      <c r="AI15" s="52">
        <f>TRUNC(AH15*$K15,2)</f>
        <v>0</v>
      </c>
      <c r="AJ15" s="157" t="e">
        <f>AK15/(IF($H15&lt;&gt;$G15,($I15+$J15),$I15))*100</f>
        <v>#DIV/0!</v>
      </c>
      <c r="AK15" s="52"/>
      <c r="AL15" s="147">
        <f>TRUNC(AK15*$K15,2)</f>
        <v>0</v>
      </c>
      <c r="AM15" s="157">
        <f>AN15/$F15*100</f>
        <v>0</v>
      </c>
      <c r="AN15" s="52"/>
      <c r="AO15" s="52">
        <f>TRUNC(AN15*$K15,2)</f>
        <v>0</v>
      </c>
      <c r="AP15" s="157" t="e">
        <f>AQ15/(IF($H15&lt;&gt;$G15,($I15+$J15),$I15))*100</f>
        <v>#DIV/0!</v>
      </c>
      <c r="AQ15" s="52"/>
      <c r="AR15" s="147">
        <f>TRUNC(AQ15*$K15,2)</f>
        <v>0</v>
      </c>
      <c r="AS15" s="157">
        <f>AT15/$F15*100</f>
        <v>0</v>
      </c>
      <c r="AT15" s="52"/>
      <c r="AU15" s="52">
        <f>TRUNC(AT15*$K15,2)</f>
        <v>0</v>
      </c>
      <c r="AV15" s="157" t="e">
        <f>AW15/(IF($H15&lt;&gt;$G15,($I15+$J15),$I15))*100</f>
        <v>#DIV/0!</v>
      </c>
      <c r="AW15" s="52"/>
      <c r="AX15" s="147">
        <f>TRUNC(AW15*$K15,2)</f>
        <v>0</v>
      </c>
      <c r="AY15" s="157">
        <f>AZ15/$F15*100</f>
        <v>0</v>
      </c>
      <c r="AZ15" s="52"/>
      <c r="BA15" s="52">
        <f>TRUNC(AZ15*$K15,2)</f>
        <v>0</v>
      </c>
      <c r="BB15" s="157" t="e">
        <f>BC15/(IF($H15&lt;&gt;$G15,($I15+$J15),$I15))*100</f>
        <v>#DIV/0!</v>
      </c>
      <c r="BC15" s="52"/>
      <c r="BD15" s="147">
        <f>TRUNC(BC15*$K15,2)</f>
        <v>0</v>
      </c>
      <c r="BE15" s="157">
        <f>BF15/$F15*100</f>
        <v>0</v>
      </c>
      <c r="BF15" s="52"/>
      <c r="BG15" s="52">
        <f>TRUNC(BF15*$K15,2)</f>
        <v>0</v>
      </c>
      <c r="BH15" s="157" t="e">
        <f>BI15/(IF($H15&lt;&gt;$G15,($I15+$J15),$I15))*100</f>
        <v>#DIV/0!</v>
      </c>
      <c r="BI15" s="52"/>
      <c r="BJ15" s="147">
        <f>TRUNC(BI15*$K15,2)</f>
        <v>0</v>
      </c>
      <c r="BK15" s="157">
        <f>BL15/$F15*100</f>
        <v>0</v>
      </c>
      <c r="BL15" s="52"/>
      <c r="BM15" s="52">
        <f>TRUNC(BL15*$K15,2)</f>
        <v>0</v>
      </c>
      <c r="BN15" s="157" t="e">
        <f>BO15/(IF($H15&lt;&gt;$G15,($I15+$J15),$I15))*100</f>
        <v>#DIV/0!</v>
      </c>
      <c r="BO15" s="52"/>
      <c r="BP15" s="147">
        <f>TRUNC(BO15*$K15,2)</f>
        <v>0</v>
      </c>
      <c r="BQ15" s="157">
        <f>BR15/$F15*100</f>
        <v>0</v>
      </c>
      <c r="BR15" s="52"/>
      <c r="BS15" s="52">
        <f>TRUNC(BR15*$K15,2)</f>
        <v>0</v>
      </c>
      <c r="BT15" s="157" t="e">
        <f>BU15/(IF($H15&lt;&gt;$G15,($I15+$J15),$I15))*100</f>
        <v>#DIV/0!</v>
      </c>
      <c r="BU15" s="52"/>
      <c r="BV15" s="147">
        <f>TRUNC(BU15*$K15,2)</f>
        <v>0</v>
      </c>
      <c r="BW15" s="157">
        <f>BX15/$F15*100</f>
        <v>0</v>
      </c>
      <c r="BX15" s="52"/>
      <c r="BY15" s="52">
        <f>TRUNC(BX15*$K15,2)</f>
        <v>0</v>
      </c>
      <c r="BZ15" s="157" t="e">
        <f>CA15/(IF($H15&lt;&gt;$G15,($I15+$J15),$I15))*100</f>
        <v>#DIV/0!</v>
      </c>
      <c r="CA15" s="52"/>
      <c r="CB15" s="147">
        <f>TRUNC(CA15*$K15,2)</f>
        <v>0</v>
      </c>
      <c r="CC15" s="157">
        <f>CD15/$F15*100</f>
        <v>0</v>
      </c>
      <c r="CD15" s="52"/>
      <c r="CE15" s="158">
        <f>TRUNC(CD15*$K15,2)</f>
        <v>0</v>
      </c>
      <c r="CF15" s="157" t="e">
        <f>CG15/(IF($H15&lt;&gt;$G15,($I15+$J15),$I15))*100</f>
        <v>#DIV/0!</v>
      </c>
      <c r="CG15" s="52"/>
      <c r="CH15" s="147">
        <f>TRUNC(CG15*$K15,2)</f>
        <v>0</v>
      </c>
      <c r="CI15" s="157">
        <f t="shared" si="4"/>
        <v>0</v>
      </c>
      <c r="CJ15" s="52">
        <f t="shared" si="5"/>
        <v>0</v>
      </c>
      <c r="CK15" s="147">
        <f t="shared" si="6"/>
        <v>0</v>
      </c>
      <c r="CL15" s="157" t="e">
        <f t="shared" si="7"/>
        <v>#DIV/0!</v>
      </c>
      <c r="CM15" s="52">
        <f t="shared" si="8"/>
        <v>0</v>
      </c>
      <c r="CN15" s="147">
        <f t="shared" si="9"/>
        <v>0</v>
      </c>
      <c r="CO15" s="157">
        <f t="shared" si="10"/>
        <v>100</v>
      </c>
      <c r="CP15" s="52">
        <f t="shared" si="11"/>
        <v>252</v>
      </c>
      <c r="CQ15" s="147">
        <f t="shared" si="12"/>
        <v>4256.28</v>
      </c>
      <c r="CR15" s="157" t="e">
        <f t="shared" si="13"/>
        <v>#DIV/0!</v>
      </c>
      <c r="CS15" s="52">
        <f t="shared" si="14"/>
        <v>0</v>
      </c>
      <c r="CT15" s="147">
        <f t="shared" si="15"/>
        <v>0</v>
      </c>
      <c r="CU15" s="156">
        <f t="shared" si="16"/>
        <v>0</v>
      </c>
      <c r="CV15" s="52">
        <f t="shared" si="17"/>
        <v>0</v>
      </c>
      <c r="CW15" s="147">
        <f t="shared" si="18"/>
        <v>0</v>
      </c>
      <c r="CX15" s="156">
        <f t="shared" si="19"/>
        <v>1</v>
      </c>
      <c r="CY15" s="52">
        <f t="shared" si="20"/>
        <v>252</v>
      </c>
      <c r="CZ15" s="147">
        <f t="shared" si="21"/>
        <v>4256.28</v>
      </c>
    </row>
    <row r="16" spans="1:104" s="319" customFormat="1">
      <c r="A16" s="32" t="s">
        <v>401</v>
      </c>
      <c r="B16" s="285">
        <v>73406</v>
      </c>
      <c r="C16" s="442" t="s">
        <v>419</v>
      </c>
      <c r="D16" s="215" t="s">
        <v>193</v>
      </c>
      <c r="E16" s="473">
        <v>355.99</v>
      </c>
      <c r="F16" s="36">
        <f>'Quant Quadra'!F35</f>
        <v>3.15</v>
      </c>
      <c r="G16" s="197">
        <f t="shared" si="0"/>
        <v>3.15</v>
      </c>
      <c r="H16" s="260">
        <f t="shared" si="0"/>
        <v>3.15</v>
      </c>
      <c r="I16" s="89">
        <f t="shared" si="1"/>
        <v>0</v>
      </c>
      <c r="J16" s="89">
        <f t="shared" si="1"/>
        <v>0</v>
      </c>
      <c r="K16" s="30">
        <f t="shared" si="2"/>
        <v>492.88</v>
      </c>
      <c r="L16" s="31">
        <f t="shared" si="3"/>
        <v>1552.57</v>
      </c>
      <c r="M16" s="148">
        <f>TRUNC(K16*I16,2)</f>
        <v>0</v>
      </c>
      <c r="N16" s="216">
        <f>TRUNC(K16*J16,2)</f>
        <v>0</v>
      </c>
      <c r="O16" s="157">
        <f>P16/$F16*100</f>
        <v>0</v>
      </c>
      <c r="P16" s="52"/>
      <c r="Q16" s="147">
        <f>TRUNC(P16*$K16,2)</f>
        <v>0</v>
      </c>
      <c r="R16" s="157" t="e">
        <f>S16/(IF($H16&lt;&gt;$G16,($I16+$J16),$I16))*100</f>
        <v>#DIV/0!</v>
      </c>
      <c r="S16" s="52"/>
      <c r="T16" s="147">
        <f>TRUNC(S16*$K16,2)</f>
        <v>0</v>
      </c>
      <c r="U16" s="157">
        <f>V16/$F16*100</f>
        <v>0</v>
      </c>
      <c r="V16" s="52"/>
      <c r="W16" s="52">
        <f>TRUNC(V16*$K16,2)</f>
        <v>0</v>
      </c>
      <c r="X16" s="157" t="e">
        <f>Y16/(IF($H16&lt;&gt;$G16,($I16+$J16),$I16))*100</f>
        <v>#DIV/0!</v>
      </c>
      <c r="Y16" s="52"/>
      <c r="Z16" s="147">
        <f>TRUNC(Y16*$K16,2)</f>
        <v>0</v>
      </c>
      <c r="AA16" s="157">
        <f>AB16/$F16*100</f>
        <v>0</v>
      </c>
      <c r="AB16" s="52"/>
      <c r="AC16" s="52">
        <f>TRUNC(AB16*$K16,2)</f>
        <v>0</v>
      </c>
      <c r="AD16" s="157" t="e">
        <f>AE16/(IF($H16&lt;&gt;$G16,($I16+$J16),$I16))*100</f>
        <v>#DIV/0!</v>
      </c>
      <c r="AE16" s="52"/>
      <c r="AF16" s="147">
        <f>TRUNC(AE16*$K16,2)</f>
        <v>0</v>
      </c>
      <c r="AG16" s="157">
        <f>AH16/$F16*100</f>
        <v>0</v>
      </c>
      <c r="AH16" s="52"/>
      <c r="AI16" s="52">
        <f>TRUNC(AH16*$K16,2)</f>
        <v>0</v>
      </c>
      <c r="AJ16" s="157" t="e">
        <f>AK16/(IF($H16&lt;&gt;$G16,($I16+$J16),$I16))*100</f>
        <v>#DIV/0!</v>
      </c>
      <c r="AK16" s="52"/>
      <c r="AL16" s="147">
        <f>TRUNC(AK16*$K16,2)</f>
        <v>0</v>
      </c>
      <c r="AM16" s="157">
        <f>AN16/$F16*100</f>
        <v>0</v>
      </c>
      <c r="AN16" s="52"/>
      <c r="AO16" s="52">
        <f>TRUNC(AN16*$K16,2)</f>
        <v>0</v>
      </c>
      <c r="AP16" s="157" t="e">
        <f>AQ16/(IF($H16&lt;&gt;$G16,($I16+$J16),$I16))*100</f>
        <v>#DIV/0!</v>
      </c>
      <c r="AQ16" s="52"/>
      <c r="AR16" s="147">
        <f>TRUNC(AQ16*$K16,2)</f>
        <v>0</v>
      </c>
      <c r="AS16" s="157">
        <f>AT16/$F16*100</f>
        <v>0</v>
      </c>
      <c r="AT16" s="52"/>
      <c r="AU16" s="52">
        <f>TRUNC(AT16*$K16,2)</f>
        <v>0</v>
      </c>
      <c r="AV16" s="157" t="e">
        <f>AW16/(IF($H16&lt;&gt;$G16,($I16+$J16),$I16))*100</f>
        <v>#DIV/0!</v>
      </c>
      <c r="AW16" s="52"/>
      <c r="AX16" s="147">
        <f>TRUNC(AW16*$K16,2)</f>
        <v>0</v>
      </c>
      <c r="AY16" s="157">
        <f>AZ16/$F16*100</f>
        <v>0</v>
      </c>
      <c r="AZ16" s="52"/>
      <c r="BA16" s="52">
        <f>TRUNC(AZ16*$K16,2)</f>
        <v>0</v>
      </c>
      <c r="BB16" s="157" t="e">
        <f>BC16/(IF($H16&lt;&gt;$G16,($I16+$J16),$I16))*100</f>
        <v>#DIV/0!</v>
      </c>
      <c r="BC16" s="52"/>
      <c r="BD16" s="147">
        <f>TRUNC(BC16*$K16,2)</f>
        <v>0</v>
      </c>
      <c r="BE16" s="157">
        <f>BF16/$F16*100</f>
        <v>0</v>
      </c>
      <c r="BF16" s="52"/>
      <c r="BG16" s="52">
        <f>TRUNC(BF16*$K16,2)</f>
        <v>0</v>
      </c>
      <c r="BH16" s="157" t="e">
        <f>BI16/(IF($H16&lt;&gt;$G16,($I16+$J16),$I16))*100</f>
        <v>#DIV/0!</v>
      </c>
      <c r="BI16" s="52"/>
      <c r="BJ16" s="147">
        <f>TRUNC(BI16*$K16,2)</f>
        <v>0</v>
      </c>
      <c r="BK16" s="157">
        <f>BL16/$F16*100</f>
        <v>0</v>
      </c>
      <c r="BL16" s="52"/>
      <c r="BM16" s="52">
        <f>TRUNC(BL16*$K16,2)</f>
        <v>0</v>
      </c>
      <c r="BN16" s="157" t="e">
        <f>BO16/(IF($H16&lt;&gt;$G16,($I16+$J16),$I16))*100</f>
        <v>#DIV/0!</v>
      </c>
      <c r="BO16" s="52"/>
      <c r="BP16" s="147">
        <f>TRUNC(BO16*$K16,2)</f>
        <v>0</v>
      </c>
      <c r="BQ16" s="157">
        <f>BR16/$F16*100</f>
        <v>0</v>
      </c>
      <c r="BR16" s="52"/>
      <c r="BS16" s="52">
        <f>TRUNC(BR16*$K16,2)</f>
        <v>0</v>
      </c>
      <c r="BT16" s="157" t="e">
        <f>BU16/(IF($H16&lt;&gt;$G16,($I16+$J16),$I16))*100</f>
        <v>#DIV/0!</v>
      </c>
      <c r="BU16" s="52"/>
      <c r="BV16" s="147">
        <f>TRUNC(BU16*$K16,2)</f>
        <v>0</v>
      </c>
      <c r="BW16" s="157">
        <f>BX16/$F16*100</f>
        <v>0</v>
      </c>
      <c r="BX16" s="52"/>
      <c r="BY16" s="52">
        <f>TRUNC(BX16*$K16,2)</f>
        <v>0</v>
      </c>
      <c r="BZ16" s="157" t="e">
        <f>CA16/(IF($H16&lt;&gt;$G16,($I16+$J16),$I16))*100</f>
        <v>#DIV/0!</v>
      </c>
      <c r="CA16" s="52"/>
      <c r="CB16" s="147">
        <f>TRUNC(CA16*$K16,2)</f>
        <v>0</v>
      </c>
      <c r="CC16" s="157">
        <f>CD16/$F16*100</f>
        <v>0</v>
      </c>
      <c r="CD16" s="52"/>
      <c r="CE16" s="158">
        <f>TRUNC(CD16*$K16,2)</f>
        <v>0</v>
      </c>
      <c r="CF16" s="157" t="e">
        <f>CG16/(IF($H16&lt;&gt;$G16,($I16+$J16),$I16))*100</f>
        <v>#DIV/0!</v>
      </c>
      <c r="CG16" s="52"/>
      <c r="CH16" s="147">
        <f>TRUNC(CG16*$K16,2)</f>
        <v>0</v>
      </c>
      <c r="CI16" s="157">
        <f t="shared" si="4"/>
        <v>0</v>
      </c>
      <c r="CJ16" s="52">
        <f t="shared" si="5"/>
        <v>0</v>
      </c>
      <c r="CK16" s="147">
        <f t="shared" si="6"/>
        <v>0</v>
      </c>
      <c r="CL16" s="157" t="e">
        <f t="shared" si="7"/>
        <v>#DIV/0!</v>
      </c>
      <c r="CM16" s="52">
        <f t="shared" si="8"/>
        <v>0</v>
      </c>
      <c r="CN16" s="147">
        <f t="shared" si="9"/>
        <v>0</v>
      </c>
      <c r="CO16" s="157">
        <f t="shared" si="10"/>
        <v>100</v>
      </c>
      <c r="CP16" s="52">
        <f t="shared" si="11"/>
        <v>3.15</v>
      </c>
      <c r="CQ16" s="147">
        <f t="shared" si="12"/>
        <v>1552.57</v>
      </c>
      <c r="CR16" s="157" t="e">
        <f t="shared" si="13"/>
        <v>#DIV/0!</v>
      </c>
      <c r="CS16" s="52">
        <f t="shared" si="14"/>
        <v>0</v>
      </c>
      <c r="CT16" s="147">
        <f t="shared" si="15"/>
        <v>0</v>
      </c>
      <c r="CU16" s="156">
        <f t="shared" si="16"/>
        <v>0</v>
      </c>
      <c r="CV16" s="52">
        <f t="shared" si="17"/>
        <v>0</v>
      </c>
      <c r="CW16" s="147">
        <f t="shared" si="18"/>
        <v>0</v>
      </c>
      <c r="CX16" s="156">
        <f t="shared" si="19"/>
        <v>1</v>
      </c>
      <c r="CY16" s="52">
        <f t="shared" si="20"/>
        <v>3.15</v>
      </c>
      <c r="CZ16" s="147">
        <f t="shared" si="21"/>
        <v>1552.57</v>
      </c>
    </row>
    <row r="17" spans="1:104" s="319" customFormat="1" ht="28.5">
      <c r="A17" s="32" t="s">
        <v>402</v>
      </c>
      <c r="B17" s="220" t="s">
        <v>365</v>
      </c>
      <c r="C17" s="444" t="s">
        <v>223</v>
      </c>
      <c r="D17" s="220" t="s">
        <v>165</v>
      </c>
      <c r="E17" s="473">
        <v>24.33</v>
      </c>
      <c r="F17" s="40">
        <f>'Quant Quadra'!F36</f>
        <v>60.63</v>
      </c>
      <c r="G17" s="197">
        <f t="shared" si="0"/>
        <v>60.63</v>
      </c>
      <c r="H17" s="260">
        <f t="shared" si="0"/>
        <v>60.63</v>
      </c>
      <c r="I17" s="89">
        <f t="shared" si="1"/>
        <v>0</v>
      </c>
      <c r="J17" s="89">
        <f t="shared" si="1"/>
        <v>0</v>
      </c>
      <c r="K17" s="30">
        <f t="shared" si="2"/>
        <v>33.69</v>
      </c>
      <c r="L17" s="31">
        <f t="shared" si="3"/>
        <v>2042.62</v>
      </c>
      <c r="M17" s="148"/>
      <c r="N17" s="216"/>
      <c r="O17" s="157"/>
      <c r="P17" s="52"/>
      <c r="Q17" s="147"/>
      <c r="R17" s="157"/>
      <c r="S17" s="52"/>
      <c r="T17" s="147"/>
      <c r="U17" s="157"/>
      <c r="V17" s="52"/>
      <c r="W17" s="52"/>
      <c r="X17" s="157"/>
      <c r="Y17" s="52"/>
      <c r="Z17" s="147"/>
      <c r="AA17" s="157"/>
      <c r="AB17" s="52"/>
      <c r="AC17" s="52"/>
      <c r="AD17" s="157"/>
      <c r="AE17" s="52"/>
      <c r="AF17" s="147"/>
      <c r="AG17" s="157"/>
      <c r="AH17" s="52"/>
      <c r="AI17" s="52"/>
      <c r="AJ17" s="157"/>
      <c r="AK17" s="52"/>
      <c r="AL17" s="147"/>
      <c r="AM17" s="157"/>
      <c r="AN17" s="52"/>
      <c r="AO17" s="52"/>
      <c r="AP17" s="157"/>
      <c r="AQ17" s="52"/>
      <c r="AR17" s="147"/>
      <c r="AS17" s="157"/>
      <c r="AT17" s="52"/>
      <c r="AU17" s="52"/>
      <c r="AV17" s="157"/>
      <c r="AW17" s="52"/>
      <c r="AX17" s="147"/>
      <c r="AY17" s="157"/>
      <c r="AZ17" s="52"/>
      <c r="BA17" s="52"/>
      <c r="BB17" s="157"/>
      <c r="BC17" s="52"/>
      <c r="BD17" s="147"/>
      <c r="BE17" s="157"/>
      <c r="BF17" s="52"/>
      <c r="BG17" s="52"/>
      <c r="BH17" s="157"/>
      <c r="BI17" s="52"/>
      <c r="BJ17" s="147"/>
      <c r="BK17" s="157"/>
      <c r="BL17" s="52"/>
      <c r="BM17" s="52"/>
      <c r="BN17" s="157"/>
      <c r="BO17" s="52"/>
      <c r="BP17" s="147"/>
      <c r="BQ17" s="157"/>
      <c r="BR17" s="52"/>
      <c r="BS17" s="52"/>
      <c r="BT17" s="157"/>
      <c r="BU17" s="52"/>
      <c r="BV17" s="147"/>
      <c r="BW17" s="157"/>
      <c r="BX17" s="52"/>
      <c r="BY17" s="52"/>
      <c r="BZ17" s="157"/>
      <c r="CA17" s="52"/>
      <c r="CB17" s="147"/>
      <c r="CC17" s="157"/>
      <c r="CD17" s="52"/>
      <c r="CE17" s="158"/>
      <c r="CF17" s="157"/>
      <c r="CG17" s="52"/>
      <c r="CH17" s="147"/>
      <c r="CI17" s="157">
        <f t="shared" si="4"/>
        <v>0</v>
      </c>
      <c r="CJ17" s="52">
        <f t="shared" si="5"/>
        <v>0</v>
      </c>
      <c r="CK17" s="147">
        <f t="shared" si="6"/>
        <v>0</v>
      </c>
      <c r="CL17" s="157" t="e">
        <f t="shared" si="7"/>
        <v>#DIV/0!</v>
      </c>
      <c r="CM17" s="52">
        <f t="shared" si="8"/>
        <v>0</v>
      </c>
      <c r="CN17" s="147">
        <f t="shared" si="9"/>
        <v>0</v>
      </c>
      <c r="CO17" s="157">
        <f t="shared" si="10"/>
        <v>100</v>
      </c>
      <c r="CP17" s="52">
        <f t="shared" si="11"/>
        <v>60.63</v>
      </c>
      <c r="CQ17" s="147">
        <f t="shared" si="12"/>
        <v>2042.62</v>
      </c>
      <c r="CR17" s="157" t="e">
        <f t="shared" si="13"/>
        <v>#DIV/0!</v>
      </c>
      <c r="CS17" s="52">
        <f t="shared" si="14"/>
        <v>0</v>
      </c>
      <c r="CT17" s="147">
        <f t="shared" si="15"/>
        <v>0</v>
      </c>
      <c r="CU17" s="156">
        <f t="shared" si="16"/>
        <v>0</v>
      </c>
      <c r="CV17" s="52">
        <f t="shared" si="17"/>
        <v>0</v>
      </c>
      <c r="CW17" s="147">
        <f t="shared" si="18"/>
        <v>0</v>
      </c>
      <c r="CX17" s="156">
        <f t="shared" si="19"/>
        <v>1</v>
      </c>
      <c r="CY17" s="52">
        <f t="shared" si="20"/>
        <v>60.63</v>
      </c>
      <c r="CZ17" s="147">
        <f t="shared" si="21"/>
        <v>2042.62</v>
      </c>
    </row>
    <row r="18" spans="1:104" s="319" customFormat="1" ht="57">
      <c r="A18" s="32" t="s">
        <v>403</v>
      </c>
      <c r="B18" s="320" t="s">
        <v>420</v>
      </c>
      <c r="C18" s="445" t="s">
        <v>421</v>
      </c>
      <c r="D18" s="419" t="s">
        <v>165</v>
      </c>
      <c r="E18" s="473">
        <v>48.18</v>
      </c>
      <c r="F18" s="36">
        <f>'Quant Quadra'!F37</f>
        <v>4.22</v>
      </c>
      <c r="G18" s="197">
        <f t="shared" si="0"/>
        <v>4.22</v>
      </c>
      <c r="H18" s="260">
        <f t="shared" si="0"/>
        <v>4.22</v>
      </c>
      <c r="I18" s="89">
        <f t="shared" si="1"/>
        <v>0</v>
      </c>
      <c r="J18" s="89">
        <f t="shared" si="1"/>
        <v>0</v>
      </c>
      <c r="K18" s="30">
        <f t="shared" si="2"/>
        <v>66.709999999999994</v>
      </c>
      <c r="L18" s="31">
        <f t="shared" si="3"/>
        <v>281.51</v>
      </c>
      <c r="M18" s="148">
        <f>TRUNC(K18*I18,2)</f>
        <v>0</v>
      </c>
      <c r="N18" s="216">
        <f>TRUNC(K18*J18,2)</f>
        <v>0</v>
      </c>
      <c r="O18" s="157">
        <f>P18/$F18*100</f>
        <v>0</v>
      </c>
      <c r="P18" s="52"/>
      <c r="Q18" s="147">
        <f>TRUNC(P18*$K18,2)</f>
        <v>0</v>
      </c>
      <c r="R18" s="157" t="e">
        <f>S18/(IF($H18&lt;&gt;$G18,($I18+$J18),$I18))*100</f>
        <v>#DIV/0!</v>
      </c>
      <c r="S18" s="52"/>
      <c r="T18" s="147">
        <f>TRUNC(S18*$K18,2)</f>
        <v>0</v>
      </c>
      <c r="U18" s="157">
        <f>V18/$F18*100</f>
        <v>0</v>
      </c>
      <c r="V18" s="52"/>
      <c r="W18" s="52">
        <f>TRUNC(V18*$K18,2)</f>
        <v>0</v>
      </c>
      <c r="X18" s="157" t="e">
        <f>Y18/(IF($H18&lt;&gt;$G18,($I18+$J18),$I18))*100</f>
        <v>#DIV/0!</v>
      </c>
      <c r="Y18" s="52"/>
      <c r="Z18" s="147">
        <f>TRUNC(Y18*$K18,2)</f>
        <v>0</v>
      </c>
      <c r="AA18" s="157">
        <f>AB18/$F18*100</f>
        <v>0</v>
      </c>
      <c r="AB18" s="52"/>
      <c r="AC18" s="52">
        <f>TRUNC(AB18*$K18,2)</f>
        <v>0</v>
      </c>
      <c r="AD18" s="157" t="e">
        <f>AE18/(IF($H18&lt;&gt;$G18,($I18+$J18),$I18))*100</f>
        <v>#DIV/0!</v>
      </c>
      <c r="AE18" s="52"/>
      <c r="AF18" s="147">
        <f>TRUNC(AE18*$K18,2)</f>
        <v>0</v>
      </c>
      <c r="AG18" s="157">
        <f>AH18/$F18*100</f>
        <v>0</v>
      </c>
      <c r="AH18" s="52"/>
      <c r="AI18" s="52">
        <f>TRUNC(AH18*$K18,2)</f>
        <v>0</v>
      </c>
      <c r="AJ18" s="157" t="e">
        <f>AK18/(IF($H18&lt;&gt;$G18,($I18+$J18),$I18))*100</f>
        <v>#DIV/0!</v>
      </c>
      <c r="AK18" s="52"/>
      <c r="AL18" s="147">
        <f>TRUNC(AK18*$K18,2)</f>
        <v>0</v>
      </c>
      <c r="AM18" s="157">
        <f>AN18/$F18*100</f>
        <v>0</v>
      </c>
      <c r="AN18" s="52"/>
      <c r="AO18" s="52">
        <f>TRUNC(AN18*$K18,2)</f>
        <v>0</v>
      </c>
      <c r="AP18" s="157" t="e">
        <f>AQ18/(IF($H18&lt;&gt;$G18,($I18+$J18),$I18))*100</f>
        <v>#DIV/0!</v>
      </c>
      <c r="AQ18" s="52"/>
      <c r="AR18" s="147">
        <f>TRUNC(AQ18*$K18,2)</f>
        <v>0</v>
      </c>
      <c r="AS18" s="157">
        <f>AT18/$F18*100</f>
        <v>0</v>
      </c>
      <c r="AT18" s="52"/>
      <c r="AU18" s="52">
        <f>TRUNC(AT18*$K18,2)</f>
        <v>0</v>
      </c>
      <c r="AV18" s="157" t="e">
        <f>AW18/(IF($H18&lt;&gt;$G18,($I18+$J18),$I18))*100</f>
        <v>#DIV/0!</v>
      </c>
      <c r="AW18" s="52"/>
      <c r="AX18" s="147">
        <f>TRUNC(AW18*$K18,2)</f>
        <v>0</v>
      </c>
      <c r="AY18" s="157">
        <f>AZ18/$F18*100</f>
        <v>0</v>
      </c>
      <c r="AZ18" s="52"/>
      <c r="BA18" s="52">
        <f>TRUNC(AZ18*$K18,2)</f>
        <v>0</v>
      </c>
      <c r="BB18" s="157" t="e">
        <f>BC18/(IF($H18&lt;&gt;$G18,($I18+$J18),$I18))*100</f>
        <v>#DIV/0!</v>
      </c>
      <c r="BC18" s="52"/>
      <c r="BD18" s="147">
        <f>TRUNC(BC18*$K18,2)</f>
        <v>0</v>
      </c>
      <c r="BE18" s="157">
        <f>BF18/$F18*100</f>
        <v>0</v>
      </c>
      <c r="BF18" s="52"/>
      <c r="BG18" s="52">
        <f>TRUNC(BF18*$K18,2)</f>
        <v>0</v>
      </c>
      <c r="BH18" s="157" t="e">
        <f>BI18/(IF($H18&lt;&gt;$G18,($I18+$J18),$I18))*100</f>
        <v>#DIV/0!</v>
      </c>
      <c r="BI18" s="52"/>
      <c r="BJ18" s="147">
        <f>TRUNC(BI18*$K18,2)</f>
        <v>0</v>
      </c>
      <c r="BK18" s="157">
        <f>BL18/$F18*100</f>
        <v>0</v>
      </c>
      <c r="BL18" s="52"/>
      <c r="BM18" s="52">
        <f>TRUNC(BL18*$K18,2)</f>
        <v>0</v>
      </c>
      <c r="BN18" s="157" t="e">
        <f>BO18/(IF($H18&lt;&gt;$G18,($I18+$J18),$I18))*100</f>
        <v>#DIV/0!</v>
      </c>
      <c r="BO18" s="52"/>
      <c r="BP18" s="147">
        <f>TRUNC(BO18*$K18,2)</f>
        <v>0</v>
      </c>
      <c r="BQ18" s="157">
        <f>BR18/$F18*100</f>
        <v>0</v>
      </c>
      <c r="BR18" s="52"/>
      <c r="BS18" s="52">
        <f>TRUNC(BR18*$K18,2)</f>
        <v>0</v>
      </c>
      <c r="BT18" s="157" t="e">
        <f>BU18/(IF($H18&lt;&gt;$G18,($I18+$J18),$I18))*100</f>
        <v>#DIV/0!</v>
      </c>
      <c r="BU18" s="52"/>
      <c r="BV18" s="147">
        <f>TRUNC(BU18*$K18,2)</f>
        <v>0</v>
      </c>
      <c r="BW18" s="157">
        <f>BX18/$F18*100</f>
        <v>0</v>
      </c>
      <c r="BX18" s="52"/>
      <c r="BY18" s="52">
        <f>TRUNC(BX18*$K18,2)</f>
        <v>0</v>
      </c>
      <c r="BZ18" s="157" t="e">
        <f>CA18/(IF($H18&lt;&gt;$G18,($I18+$J18),$I18))*100</f>
        <v>#DIV/0!</v>
      </c>
      <c r="CA18" s="52"/>
      <c r="CB18" s="147">
        <f>TRUNC(CA18*$K18,2)</f>
        <v>0</v>
      </c>
      <c r="CC18" s="157">
        <f>CD18/$F18*100</f>
        <v>0</v>
      </c>
      <c r="CD18" s="52"/>
      <c r="CE18" s="158">
        <f>TRUNC(CD18*$K18,2)</f>
        <v>0</v>
      </c>
      <c r="CF18" s="157" t="e">
        <f>CG18/(IF($H18&lt;&gt;$G18,($I18+$J18),$I18))*100</f>
        <v>#DIV/0!</v>
      </c>
      <c r="CG18" s="52"/>
      <c r="CH18" s="147">
        <f>TRUNC(CG18*$K18,2)</f>
        <v>0</v>
      </c>
      <c r="CI18" s="157">
        <f t="shared" si="4"/>
        <v>0</v>
      </c>
      <c r="CJ18" s="52">
        <f t="shared" si="5"/>
        <v>0</v>
      </c>
      <c r="CK18" s="147">
        <f t="shared" si="6"/>
        <v>0</v>
      </c>
      <c r="CL18" s="157" t="e">
        <f t="shared" si="7"/>
        <v>#DIV/0!</v>
      </c>
      <c r="CM18" s="52">
        <f t="shared" si="8"/>
        <v>0</v>
      </c>
      <c r="CN18" s="147">
        <f t="shared" si="9"/>
        <v>0</v>
      </c>
      <c r="CO18" s="157">
        <f t="shared" si="10"/>
        <v>100</v>
      </c>
      <c r="CP18" s="52">
        <f t="shared" si="11"/>
        <v>4.22</v>
      </c>
      <c r="CQ18" s="147">
        <f t="shared" si="12"/>
        <v>281.51</v>
      </c>
      <c r="CR18" s="157" t="e">
        <f t="shared" si="13"/>
        <v>#DIV/0!</v>
      </c>
      <c r="CS18" s="52">
        <f t="shared" si="14"/>
        <v>0</v>
      </c>
      <c r="CT18" s="147">
        <f t="shared" si="15"/>
        <v>0</v>
      </c>
      <c r="CU18" s="156">
        <f t="shared" si="16"/>
        <v>0</v>
      </c>
      <c r="CV18" s="52">
        <f t="shared" si="17"/>
        <v>0</v>
      </c>
      <c r="CW18" s="147">
        <f t="shared" si="18"/>
        <v>0</v>
      </c>
      <c r="CX18" s="156">
        <f t="shared" si="19"/>
        <v>1</v>
      </c>
      <c r="CY18" s="52">
        <f t="shared" si="20"/>
        <v>4.22</v>
      </c>
      <c r="CZ18" s="147">
        <f t="shared" si="21"/>
        <v>281.51</v>
      </c>
    </row>
    <row r="19" spans="1:104" s="319" customFormat="1" ht="30">
      <c r="A19" s="27"/>
      <c r="B19" s="29"/>
      <c r="C19" s="186"/>
      <c r="D19" s="29"/>
      <c r="E19" s="343"/>
      <c r="F19" s="30"/>
      <c r="G19" s="196"/>
      <c r="H19" s="260"/>
      <c r="I19" s="89"/>
      <c r="J19" s="89"/>
      <c r="K19" s="155" t="s">
        <v>9</v>
      </c>
      <c r="L19" s="35">
        <f>SUM(L13:L18)</f>
        <v>12517.58</v>
      </c>
      <c r="M19" s="149">
        <f>SUM(M13:M18)</f>
        <v>0</v>
      </c>
      <c r="N19" s="217">
        <f>SUM(N13:N18)</f>
        <v>0</v>
      </c>
      <c r="O19" s="640" t="s">
        <v>9</v>
      </c>
      <c r="P19" s="616"/>
      <c r="Q19" s="35">
        <f>SUM(Q13:Q18)</f>
        <v>0</v>
      </c>
      <c r="R19" s="640" t="s">
        <v>9</v>
      </c>
      <c r="S19" s="616"/>
      <c r="T19" s="35">
        <f>SUM(T13:T18)</f>
        <v>0</v>
      </c>
      <c r="U19" s="640" t="s">
        <v>9</v>
      </c>
      <c r="V19" s="616"/>
      <c r="W19" s="113">
        <f>SUM(W13:W18)</f>
        <v>0</v>
      </c>
      <c r="X19" s="640" t="s">
        <v>9</v>
      </c>
      <c r="Y19" s="616"/>
      <c r="Z19" s="113">
        <f>SUM(Z13:Z18)</f>
        <v>0</v>
      </c>
      <c r="AA19" s="640" t="s">
        <v>9</v>
      </c>
      <c r="AB19" s="616"/>
      <c r="AC19" s="113">
        <f>SUM(AC13:AC18)</f>
        <v>0</v>
      </c>
      <c r="AD19" s="640" t="s">
        <v>9</v>
      </c>
      <c r="AE19" s="616"/>
      <c r="AF19" s="113">
        <f>SUM(AF13:AF18)</f>
        <v>0</v>
      </c>
      <c r="AG19" s="640" t="s">
        <v>9</v>
      </c>
      <c r="AH19" s="616"/>
      <c r="AI19" s="113">
        <f>SUM(AI13:AI18)</f>
        <v>0</v>
      </c>
      <c r="AJ19" s="640" t="s">
        <v>9</v>
      </c>
      <c r="AK19" s="616"/>
      <c r="AL19" s="113">
        <f>SUM(AL13:AL18)</f>
        <v>0</v>
      </c>
      <c r="AM19" s="640" t="s">
        <v>9</v>
      </c>
      <c r="AN19" s="616"/>
      <c r="AO19" s="113">
        <f>SUM(AO13:AO18)</f>
        <v>0</v>
      </c>
      <c r="AP19" s="640" t="s">
        <v>9</v>
      </c>
      <c r="AQ19" s="616"/>
      <c r="AR19" s="113">
        <f>SUM(AR13:AR18)</f>
        <v>0</v>
      </c>
      <c r="AS19" s="640" t="s">
        <v>9</v>
      </c>
      <c r="AT19" s="616"/>
      <c r="AU19" s="113">
        <f>SUM(AU13:AU18)</f>
        <v>0</v>
      </c>
      <c r="AV19" s="640" t="s">
        <v>9</v>
      </c>
      <c r="AW19" s="616"/>
      <c r="AX19" s="113">
        <f>SUM(AX13:AX18)</f>
        <v>0</v>
      </c>
      <c r="AY19" s="640" t="s">
        <v>9</v>
      </c>
      <c r="AZ19" s="616"/>
      <c r="BA19" s="113">
        <f>SUM(BA13:BA18)</f>
        <v>0</v>
      </c>
      <c r="BB19" s="640" t="s">
        <v>9</v>
      </c>
      <c r="BC19" s="616"/>
      <c r="BD19" s="113">
        <f>SUM(BD13:BD18)</f>
        <v>0</v>
      </c>
      <c r="BE19" s="640" t="s">
        <v>9</v>
      </c>
      <c r="BF19" s="616"/>
      <c r="BG19" s="113">
        <f>SUM(BG13:BG18)</f>
        <v>0</v>
      </c>
      <c r="BH19" s="640" t="s">
        <v>9</v>
      </c>
      <c r="BI19" s="616"/>
      <c r="BJ19" s="113">
        <f>SUM(BJ13:BJ18)</f>
        <v>0</v>
      </c>
      <c r="BK19" s="640" t="s">
        <v>9</v>
      </c>
      <c r="BL19" s="616"/>
      <c r="BM19" s="113">
        <f>SUM(BM13:BM18)</f>
        <v>0</v>
      </c>
      <c r="BN19" s="640" t="s">
        <v>9</v>
      </c>
      <c r="BO19" s="616"/>
      <c r="BP19" s="113">
        <f>SUM(BP13:BP18)</f>
        <v>0</v>
      </c>
      <c r="BQ19" s="640" t="s">
        <v>9</v>
      </c>
      <c r="BR19" s="616"/>
      <c r="BS19" s="113">
        <f>SUM(BS13:BS18)</f>
        <v>0</v>
      </c>
      <c r="BT19" s="640" t="s">
        <v>9</v>
      </c>
      <c r="BU19" s="616"/>
      <c r="BV19" s="113">
        <f>SUM(BV13:BV18)</f>
        <v>0</v>
      </c>
      <c r="BW19" s="640" t="s">
        <v>9</v>
      </c>
      <c r="BX19" s="616"/>
      <c r="BY19" s="113">
        <f>SUM(BY13:BY18)</f>
        <v>0</v>
      </c>
      <c r="BZ19" s="640" t="s">
        <v>9</v>
      </c>
      <c r="CA19" s="616"/>
      <c r="CB19" s="113">
        <f>SUM(CB13:CB18)</f>
        <v>0</v>
      </c>
      <c r="CC19" s="640" t="s">
        <v>9</v>
      </c>
      <c r="CD19" s="616"/>
      <c r="CE19" s="114">
        <f>SUM(CE13:CE18)</f>
        <v>0</v>
      </c>
      <c r="CF19" s="640" t="s">
        <v>9</v>
      </c>
      <c r="CG19" s="616"/>
      <c r="CH19" s="114">
        <f>SUM(CH13:CH18)</f>
        <v>0</v>
      </c>
      <c r="CI19" s="640" t="s">
        <v>9</v>
      </c>
      <c r="CJ19" s="616"/>
      <c r="CK19" s="35">
        <f>SUM(CK13:CK18)</f>
        <v>0</v>
      </c>
      <c r="CL19" s="640" t="s">
        <v>9</v>
      </c>
      <c r="CM19" s="616"/>
      <c r="CN19" s="35">
        <f>SUM(CN13:CN18)</f>
        <v>0</v>
      </c>
      <c r="CO19" s="640" t="s">
        <v>9</v>
      </c>
      <c r="CP19" s="616"/>
      <c r="CQ19" s="35">
        <f>SUM(CQ13:CQ18)</f>
        <v>12517.58</v>
      </c>
      <c r="CR19" s="640" t="s">
        <v>9</v>
      </c>
      <c r="CS19" s="616"/>
      <c r="CT19" s="35">
        <f>SUM(CT13:CT18)</f>
        <v>0</v>
      </c>
      <c r="CU19" s="640" t="s">
        <v>9</v>
      </c>
      <c r="CV19" s="616"/>
      <c r="CW19" s="35">
        <f>SUM(CW13:CW18)</f>
        <v>0</v>
      </c>
      <c r="CX19" s="640" t="s">
        <v>9</v>
      </c>
      <c r="CY19" s="616"/>
      <c r="CZ19" s="35">
        <f>SUM(CZ13:CZ18)</f>
        <v>12517.58</v>
      </c>
    </row>
    <row r="20" spans="1:104" s="319" customFormat="1">
      <c r="A20" s="27" t="s">
        <v>90</v>
      </c>
      <c r="B20" s="38"/>
      <c r="C20" s="39" t="s">
        <v>12</v>
      </c>
      <c r="D20" s="34"/>
      <c r="E20" s="343"/>
      <c r="F20" s="40"/>
      <c r="G20" s="196"/>
      <c r="H20" s="260"/>
      <c r="I20" s="89"/>
      <c r="J20" s="89"/>
      <c r="K20" s="30"/>
      <c r="L20" s="31"/>
      <c r="M20" s="148"/>
      <c r="N20" s="216"/>
      <c r="O20" s="157"/>
      <c r="P20" s="52"/>
      <c r="Q20" s="147"/>
      <c r="R20" s="157"/>
      <c r="S20" s="52"/>
      <c r="T20" s="147"/>
      <c r="U20" s="157"/>
      <c r="V20" s="52"/>
      <c r="W20" s="52"/>
      <c r="X20" s="157"/>
      <c r="Y20" s="52"/>
      <c r="Z20" s="52"/>
      <c r="AA20" s="157"/>
      <c r="AB20" s="52"/>
      <c r="AC20" s="52"/>
      <c r="AD20" s="157"/>
      <c r="AE20" s="52"/>
      <c r="AF20" s="52"/>
      <c r="AG20" s="157"/>
      <c r="AH20" s="52"/>
      <c r="AI20" s="52"/>
      <c r="AJ20" s="157"/>
      <c r="AK20" s="52"/>
      <c r="AL20" s="52"/>
      <c r="AM20" s="157"/>
      <c r="AN20" s="52"/>
      <c r="AO20" s="52"/>
      <c r="AP20" s="157"/>
      <c r="AQ20" s="52"/>
      <c r="AR20" s="52"/>
      <c r="AS20" s="157"/>
      <c r="AT20" s="52"/>
      <c r="AU20" s="52"/>
      <c r="AV20" s="157"/>
      <c r="AW20" s="52"/>
      <c r="AX20" s="52"/>
      <c r="AY20" s="157"/>
      <c r="AZ20" s="52"/>
      <c r="BA20" s="52"/>
      <c r="BB20" s="157"/>
      <c r="BC20" s="52"/>
      <c r="BD20" s="52"/>
      <c r="BE20" s="157"/>
      <c r="BF20" s="52"/>
      <c r="BG20" s="52"/>
      <c r="BH20" s="157"/>
      <c r="BI20" s="52"/>
      <c r="BJ20" s="52"/>
      <c r="BK20" s="157"/>
      <c r="BL20" s="52"/>
      <c r="BM20" s="52"/>
      <c r="BN20" s="157"/>
      <c r="BO20" s="52"/>
      <c r="BP20" s="52"/>
      <c r="BQ20" s="157"/>
      <c r="BR20" s="52"/>
      <c r="BS20" s="52"/>
      <c r="BT20" s="157"/>
      <c r="BU20" s="52"/>
      <c r="BV20" s="52"/>
      <c r="BW20" s="157"/>
      <c r="BX20" s="52"/>
      <c r="BY20" s="52"/>
      <c r="BZ20" s="157"/>
      <c r="CA20" s="52"/>
      <c r="CB20" s="52"/>
      <c r="CC20" s="157"/>
      <c r="CD20" s="52"/>
      <c r="CE20" s="158"/>
      <c r="CF20" s="157"/>
      <c r="CG20" s="52"/>
      <c r="CH20" s="158"/>
      <c r="CI20" s="157"/>
      <c r="CJ20" s="52"/>
      <c r="CK20" s="147"/>
      <c r="CL20" s="157"/>
      <c r="CM20" s="52"/>
      <c r="CN20" s="147"/>
      <c r="CO20" s="157"/>
      <c r="CP20" s="52"/>
      <c r="CQ20" s="147"/>
      <c r="CR20" s="157"/>
      <c r="CS20" s="52"/>
      <c r="CT20" s="147"/>
      <c r="CU20" s="157"/>
      <c r="CV20" s="52"/>
      <c r="CW20" s="147"/>
      <c r="CX20" s="157"/>
      <c r="CY20" s="52"/>
      <c r="CZ20" s="147"/>
    </row>
    <row r="21" spans="1:104" s="319" customFormat="1" ht="42.75">
      <c r="A21" s="32" t="s">
        <v>91</v>
      </c>
      <c r="B21" s="320" t="s">
        <v>361</v>
      </c>
      <c r="C21" s="446" t="s">
        <v>372</v>
      </c>
      <c r="D21" s="215" t="s">
        <v>192</v>
      </c>
      <c r="E21" s="344">
        <v>51.89</v>
      </c>
      <c r="F21" s="40">
        <f>'Quant Quadra'!F40</f>
        <v>1033.92</v>
      </c>
      <c r="G21" s="197">
        <f t="shared" ref="G21:H23" si="22">F21</f>
        <v>1033.92</v>
      </c>
      <c r="H21" s="260">
        <f t="shared" si="22"/>
        <v>1033.92</v>
      </c>
      <c r="I21" s="89">
        <f t="shared" si="1"/>
        <v>0</v>
      </c>
      <c r="J21" s="89">
        <f t="shared" si="1"/>
        <v>0</v>
      </c>
      <c r="K21" s="30">
        <f>ROUND((E21*(1+$L$8))*(1+$F$8),2)</f>
        <v>71.84</v>
      </c>
      <c r="L21" s="31">
        <f>TRUNC(K21*F21,2)</f>
        <v>74276.81</v>
      </c>
      <c r="M21" s="148">
        <f>TRUNC(K21*I21,2)</f>
        <v>0</v>
      </c>
      <c r="N21" s="216">
        <f>TRUNC(K21*J21,2)</f>
        <v>0</v>
      </c>
      <c r="O21" s="157">
        <f>P21/$F21*100</f>
        <v>0</v>
      </c>
      <c r="P21" s="52"/>
      <c r="Q21" s="147">
        <f>TRUNC(P21*$K21,2)</f>
        <v>0</v>
      </c>
      <c r="R21" s="157" t="e">
        <f>S21/(IF($H21&lt;&gt;$G21,($I21+$J21),$I21))*100</f>
        <v>#DIV/0!</v>
      </c>
      <c r="S21" s="52"/>
      <c r="T21" s="147">
        <f>TRUNC(S21*$K21,2)</f>
        <v>0</v>
      </c>
      <c r="U21" s="157">
        <f>V21/$F21*100</f>
        <v>0</v>
      </c>
      <c r="V21" s="52"/>
      <c r="W21" s="52">
        <f>TRUNC(V21*$K21,2)</f>
        <v>0</v>
      </c>
      <c r="X21" s="157" t="e">
        <f>Y21/(IF($H21&lt;&gt;$G21,($I21+$J21),$I21))*100</f>
        <v>#DIV/0!</v>
      </c>
      <c r="Y21" s="52"/>
      <c r="Z21" s="147">
        <f>TRUNC(Y21*$K21,2)</f>
        <v>0</v>
      </c>
      <c r="AA21" s="157">
        <f>AB21/$F21*100</f>
        <v>0</v>
      </c>
      <c r="AB21" s="52"/>
      <c r="AC21" s="52">
        <f>TRUNC(AB21*$K21,2)</f>
        <v>0</v>
      </c>
      <c r="AD21" s="157" t="e">
        <f>AE21/(IF($H21&lt;&gt;$G21,($I21+$J21),$I21))*100</f>
        <v>#DIV/0!</v>
      </c>
      <c r="AE21" s="52"/>
      <c r="AF21" s="147">
        <f>TRUNC(AE21*$K21,2)</f>
        <v>0</v>
      </c>
      <c r="AG21" s="157">
        <f>AH21/$F21*100</f>
        <v>0</v>
      </c>
      <c r="AH21" s="52"/>
      <c r="AI21" s="52">
        <f>TRUNC(AH21*$K21,2)</f>
        <v>0</v>
      </c>
      <c r="AJ21" s="157" t="e">
        <f>AK21/(IF($H21&lt;&gt;$G21,($I21+$J21),$I21))*100</f>
        <v>#DIV/0!</v>
      </c>
      <c r="AK21" s="52"/>
      <c r="AL21" s="147">
        <f>TRUNC(AK21*$K21,2)</f>
        <v>0</v>
      </c>
      <c r="AM21" s="157">
        <f>AN21/$F21*100</f>
        <v>0</v>
      </c>
      <c r="AN21" s="52"/>
      <c r="AO21" s="52">
        <f>TRUNC(AN21*$K21,2)</f>
        <v>0</v>
      </c>
      <c r="AP21" s="157" t="e">
        <f>AQ21/(IF($H21&lt;&gt;$G21,($I21+$J21),$I21))*100</f>
        <v>#DIV/0!</v>
      </c>
      <c r="AQ21" s="52"/>
      <c r="AR21" s="147">
        <f>TRUNC(AQ21*$K21,2)</f>
        <v>0</v>
      </c>
      <c r="AS21" s="157">
        <f>AT21/$F21*100</f>
        <v>0</v>
      </c>
      <c r="AT21" s="52"/>
      <c r="AU21" s="52">
        <f>TRUNC(AT21*$K21,2)</f>
        <v>0</v>
      </c>
      <c r="AV21" s="157" t="e">
        <f>AW21/(IF($H21&lt;&gt;$G21,($I21+$J21),$I21))*100</f>
        <v>#DIV/0!</v>
      </c>
      <c r="AW21" s="52"/>
      <c r="AX21" s="147">
        <f>TRUNC(AW21*$K21,2)</f>
        <v>0</v>
      </c>
      <c r="AY21" s="157">
        <f>AZ21/$F21*100</f>
        <v>0</v>
      </c>
      <c r="AZ21" s="52"/>
      <c r="BA21" s="52">
        <f>TRUNC(AZ21*$K21,2)</f>
        <v>0</v>
      </c>
      <c r="BB21" s="157" t="e">
        <f>BC21/(IF($H21&lt;&gt;$G21,($I21+$J21),$I21))*100</f>
        <v>#DIV/0!</v>
      </c>
      <c r="BC21" s="52"/>
      <c r="BD21" s="147">
        <f>TRUNC(BC21*$K21,2)</f>
        <v>0</v>
      </c>
      <c r="BE21" s="157">
        <f>BF21/$F21*100</f>
        <v>0</v>
      </c>
      <c r="BF21" s="52"/>
      <c r="BG21" s="52">
        <f>TRUNC(BF21*$K21,2)</f>
        <v>0</v>
      </c>
      <c r="BH21" s="157" t="e">
        <f>BI21/(IF($H21&lt;&gt;$G21,($I21+$J21),$I21))*100</f>
        <v>#DIV/0!</v>
      </c>
      <c r="BI21" s="52"/>
      <c r="BJ21" s="147">
        <f>TRUNC(BI21*$K21,2)</f>
        <v>0</v>
      </c>
      <c r="BK21" s="157">
        <f>BL21/$F21*100</f>
        <v>0</v>
      </c>
      <c r="BL21" s="52"/>
      <c r="BM21" s="52">
        <f>TRUNC(BL21*$K21,2)</f>
        <v>0</v>
      </c>
      <c r="BN21" s="157" t="e">
        <f>BO21/(IF($H21&lt;&gt;$G21,($I21+$J21),$I21))*100</f>
        <v>#DIV/0!</v>
      </c>
      <c r="BO21" s="52"/>
      <c r="BP21" s="147">
        <f>TRUNC(BO21*$K21,2)</f>
        <v>0</v>
      </c>
      <c r="BQ21" s="157">
        <f>BR21/$F21*100</f>
        <v>0</v>
      </c>
      <c r="BR21" s="52"/>
      <c r="BS21" s="52">
        <f>TRUNC(BR21*$K21,2)</f>
        <v>0</v>
      </c>
      <c r="BT21" s="157" t="e">
        <f>BU21/(IF($H21&lt;&gt;$G21,($I21+$J21),$I21))*100</f>
        <v>#DIV/0!</v>
      </c>
      <c r="BU21" s="52"/>
      <c r="BV21" s="147">
        <f>TRUNC(BU21*$K21,2)</f>
        <v>0</v>
      </c>
      <c r="BW21" s="157">
        <f>BX21/$F21*100</f>
        <v>0</v>
      </c>
      <c r="BX21" s="52"/>
      <c r="BY21" s="52">
        <f>TRUNC(BX21*$K21,2)</f>
        <v>0</v>
      </c>
      <c r="BZ21" s="157" t="e">
        <f>CA21/(IF($H21&lt;&gt;$G21,($I21+$J21),$I21))*100</f>
        <v>#DIV/0!</v>
      </c>
      <c r="CA21" s="52"/>
      <c r="CB21" s="147">
        <f>TRUNC(CA21*$K21,2)</f>
        <v>0</v>
      </c>
      <c r="CC21" s="157">
        <f>CD21/$F21*100</f>
        <v>0</v>
      </c>
      <c r="CD21" s="52"/>
      <c r="CE21" s="158">
        <f>TRUNC(CD21*$K21,2)</f>
        <v>0</v>
      </c>
      <c r="CF21" s="157" t="e">
        <f>CG21/(IF($H21&lt;&gt;$G21,($I21+$J21),$I21))*100</f>
        <v>#DIV/0!</v>
      </c>
      <c r="CG21" s="52"/>
      <c r="CH21" s="147">
        <f>TRUNC(CG21*$K21,2)</f>
        <v>0</v>
      </c>
      <c r="CI21" s="157">
        <f>CJ21/$F21*100</f>
        <v>0</v>
      </c>
      <c r="CJ21" s="52">
        <f>V21+P21+AB21+AH21+AN21+AT21+AZ21+BF21+BL21+BR21+BX21+CD21</f>
        <v>0</v>
      </c>
      <c r="CK21" s="147">
        <f>TRUNC(CJ21*$K21,2)</f>
        <v>0</v>
      </c>
      <c r="CL21" s="157" t="e">
        <f>CM21/(IF($J21&lt;&gt;0,($H21-$F21),($G21-$F21)))*100</f>
        <v>#DIV/0!</v>
      </c>
      <c r="CM21" s="52">
        <f>S21+Y21+AE21+AK21+AQ21+AW21+BC21+BI21+BO21+BU21+CA21+CG21</f>
        <v>0</v>
      </c>
      <c r="CN21" s="147">
        <f>TRUNC(CM21*$K21,2)</f>
        <v>0</v>
      </c>
      <c r="CO21" s="157">
        <f>CP21/$F21*100</f>
        <v>100</v>
      </c>
      <c r="CP21" s="52">
        <f>F21-CJ21</f>
        <v>1033.92</v>
      </c>
      <c r="CQ21" s="147">
        <f>TRUNC(CP21*$K21,2)</f>
        <v>74276.81</v>
      </c>
      <c r="CR21" s="157" t="e">
        <f>CS21/(IF(H21&lt;&gt;G21,(H21-F21),(G21-F21)))*100</f>
        <v>#DIV/0!</v>
      </c>
      <c r="CS21" s="52">
        <f>(IF(H21&lt;&gt;G21,(H21-F21),(G21-F21)))-CM21</f>
        <v>0</v>
      </c>
      <c r="CT21" s="147">
        <f>TRUNC(CS21*$K21,2)</f>
        <v>0</v>
      </c>
      <c r="CU21" s="156">
        <f>$CV21/$H21</f>
        <v>0</v>
      </c>
      <c r="CV21" s="52">
        <f>CJ21+CM21</f>
        <v>0</v>
      </c>
      <c r="CW21" s="147">
        <f>TRUNC(CV21*$K21,2)</f>
        <v>0</v>
      </c>
      <c r="CX21" s="156">
        <f>$CY21/($F21+IF($J21&lt;&gt;0,$J21,$I21))</f>
        <v>1</v>
      </c>
      <c r="CY21" s="52">
        <f>CP21+CS21</f>
        <v>1033.92</v>
      </c>
      <c r="CZ21" s="147">
        <f>TRUNC(CY21*$K21,2)</f>
        <v>74276.81</v>
      </c>
    </row>
    <row r="22" spans="1:104" s="319" customFormat="1" ht="42.75">
      <c r="A22" s="32" t="s">
        <v>44</v>
      </c>
      <c r="B22" s="321" t="s">
        <v>362</v>
      </c>
      <c r="C22" s="441" t="s">
        <v>363</v>
      </c>
      <c r="D22" s="215" t="s">
        <v>192</v>
      </c>
      <c r="E22" s="344">
        <v>46.18</v>
      </c>
      <c r="F22" s="40">
        <f>'Quant Quadra'!F41</f>
        <v>306.27999999999997</v>
      </c>
      <c r="G22" s="197">
        <f t="shared" si="22"/>
        <v>306.27999999999997</v>
      </c>
      <c r="H22" s="260">
        <f t="shared" si="22"/>
        <v>306.27999999999997</v>
      </c>
      <c r="I22" s="89">
        <f t="shared" si="1"/>
        <v>0</v>
      </c>
      <c r="J22" s="89">
        <f t="shared" si="1"/>
        <v>0</v>
      </c>
      <c r="K22" s="30">
        <f>ROUND((E22*(1+$L$8))*(1+$F$8),2)</f>
        <v>63.94</v>
      </c>
      <c r="L22" s="31">
        <f>TRUNC(K22*F22,2)</f>
        <v>19583.54</v>
      </c>
      <c r="M22" s="148">
        <f>TRUNC(K22*I22,2)</f>
        <v>0</v>
      </c>
      <c r="N22" s="216">
        <f>TRUNC(K22*J22,2)</f>
        <v>0</v>
      </c>
      <c r="O22" s="157">
        <f>P22/$F22*100</f>
        <v>0</v>
      </c>
      <c r="P22" s="52"/>
      <c r="Q22" s="147">
        <f>TRUNC(P22*$K22,2)</f>
        <v>0</v>
      </c>
      <c r="R22" s="157" t="e">
        <f>S22/(IF($H22&lt;&gt;$G22,($I22+$J22),$I22))*100</f>
        <v>#DIV/0!</v>
      </c>
      <c r="S22" s="52"/>
      <c r="T22" s="147">
        <f>TRUNC(S22*$K22,2)</f>
        <v>0</v>
      </c>
      <c r="U22" s="157">
        <f>V22/$F22*100</f>
        <v>0</v>
      </c>
      <c r="V22" s="52"/>
      <c r="W22" s="52">
        <f>TRUNC(V22*$K22,2)</f>
        <v>0</v>
      </c>
      <c r="X22" s="157" t="e">
        <f>Y22/(IF($H22&lt;&gt;$G22,($I22+$J22),$I22))*100</f>
        <v>#DIV/0!</v>
      </c>
      <c r="Y22" s="52"/>
      <c r="Z22" s="147">
        <f>TRUNC(Y22*$K22,2)</f>
        <v>0</v>
      </c>
      <c r="AA22" s="157">
        <f>AB22/$F22*100</f>
        <v>0</v>
      </c>
      <c r="AB22" s="52"/>
      <c r="AC22" s="52">
        <f>TRUNC(AB22*$K22,2)</f>
        <v>0</v>
      </c>
      <c r="AD22" s="157" t="e">
        <f>AE22/(IF($H22&lt;&gt;$G22,($I22+$J22),$I22))*100</f>
        <v>#DIV/0!</v>
      </c>
      <c r="AE22" s="52"/>
      <c r="AF22" s="147">
        <f>TRUNC(AE22*$K22,2)</f>
        <v>0</v>
      </c>
      <c r="AG22" s="157">
        <f>AH22/$F22*100</f>
        <v>0</v>
      </c>
      <c r="AH22" s="52"/>
      <c r="AI22" s="52">
        <f>TRUNC(AH22*$K22,2)</f>
        <v>0</v>
      </c>
      <c r="AJ22" s="157" t="e">
        <f>AK22/(IF($H22&lt;&gt;$G22,($I22+$J22),$I22))*100</f>
        <v>#DIV/0!</v>
      </c>
      <c r="AK22" s="52"/>
      <c r="AL22" s="147">
        <f>TRUNC(AK22*$K22,2)</f>
        <v>0</v>
      </c>
      <c r="AM22" s="157">
        <f>AN22/$F22*100</f>
        <v>0</v>
      </c>
      <c r="AN22" s="52"/>
      <c r="AO22" s="52">
        <f>TRUNC(AN22*$K22,2)</f>
        <v>0</v>
      </c>
      <c r="AP22" s="157" t="e">
        <f>AQ22/(IF($H22&lt;&gt;$G22,($I22+$J22),$I22))*100</f>
        <v>#DIV/0!</v>
      </c>
      <c r="AQ22" s="52"/>
      <c r="AR22" s="147">
        <f>TRUNC(AQ22*$K22,2)</f>
        <v>0</v>
      </c>
      <c r="AS22" s="157">
        <f>AT22/$F22*100</f>
        <v>0</v>
      </c>
      <c r="AT22" s="52"/>
      <c r="AU22" s="52">
        <f>TRUNC(AT22*$K22,2)</f>
        <v>0</v>
      </c>
      <c r="AV22" s="157" t="e">
        <f>AW22/(IF($H22&lt;&gt;$G22,($I22+$J22),$I22))*100</f>
        <v>#DIV/0!</v>
      </c>
      <c r="AW22" s="52"/>
      <c r="AX22" s="147">
        <f>TRUNC(AW22*$K22,2)</f>
        <v>0</v>
      </c>
      <c r="AY22" s="157">
        <f>AZ22/$F22*100</f>
        <v>0</v>
      </c>
      <c r="AZ22" s="52"/>
      <c r="BA22" s="52">
        <f>TRUNC(AZ22*$K22,2)</f>
        <v>0</v>
      </c>
      <c r="BB22" s="157" t="e">
        <f>BC22/(IF($H22&lt;&gt;$G22,($I22+$J22),$I22))*100</f>
        <v>#DIV/0!</v>
      </c>
      <c r="BC22" s="52"/>
      <c r="BD22" s="147">
        <f>TRUNC(BC22*$K22,2)</f>
        <v>0</v>
      </c>
      <c r="BE22" s="157">
        <f>BF22/$F22*100</f>
        <v>0</v>
      </c>
      <c r="BF22" s="52"/>
      <c r="BG22" s="52">
        <f>TRUNC(BF22*$K22,2)</f>
        <v>0</v>
      </c>
      <c r="BH22" s="157" t="e">
        <f>BI22/(IF($H22&lt;&gt;$G22,($I22+$J22),$I22))*100</f>
        <v>#DIV/0!</v>
      </c>
      <c r="BI22" s="52"/>
      <c r="BJ22" s="147">
        <f>TRUNC(BI22*$K22,2)</f>
        <v>0</v>
      </c>
      <c r="BK22" s="157">
        <f>BL22/$F22*100</f>
        <v>0</v>
      </c>
      <c r="BL22" s="52"/>
      <c r="BM22" s="52">
        <f>TRUNC(BL22*$K22,2)</f>
        <v>0</v>
      </c>
      <c r="BN22" s="157" t="e">
        <f>BO22/(IF($H22&lt;&gt;$G22,($I22+$J22),$I22))*100</f>
        <v>#DIV/0!</v>
      </c>
      <c r="BO22" s="52"/>
      <c r="BP22" s="147">
        <f>TRUNC(BO22*$K22,2)</f>
        <v>0</v>
      </c>
      <c r="BQ22" s="157">
        <f>BR22/$F22*100</f>
        <v>0</v>
      </c>
      <c r="BR22" s="52"/>
      <c r="BS22" s="52">
        <f>TRUNC(BR22*$K22,2)</f>
        <v>0</v>
      </c>
      <c r="BT22" s="157" t="e">
        <f>BU22/(IF($H22&lt;&gt;$G22,($I22+$J22),$I22))*100</f>
        <v>#DIV/0!</v>
      </c>
      <c r="BU22" s="52"/>
      <c r="BV22" s="147">
        <f>TRUNC(BU22*$K22,2)</f>
        <v>0</v>
      </c>
      <c r="BW22" s="157">
        <f>BX22/$F22*100</f>
        <v>0</v>
      </c>
      <c r="BX22" s="52"/>
      <c r="BY22" s="52">
        <f>TRUNC(BX22*$K22,2)</f>
        <v>0</v>
      </c>
      <c r="BZ22" s="157" t="e">
        <f>CA22/(IF($H22&lt;&gt;$G22,($I22+$J22),$I22))*100</f>
        <v>#DIV/0!</v>
      </c>
      <c r="CA22" s="52"/>
      <c r="CB22" s="147">
        <f>TRUNC(CA22*$K22,2)</f>
        <v>0</v>
      </c>
      <c r="CC22" s="157">
        <f>CD22/$F22*100</f>
        <v>0</v>
      </c>
      <c r="CD22" s="52"/>
      <c r="CE22" s="158">
        <f>TRUNC(CD22*$K22,2)</f>
        <v>0</v>
      </c>
      <c r="CF22" s="157" t="e">
        <f>CG22/(IF($H22&lt;&gt;$G22,($I22+$J22),$I22))*100</f>
        <v>#DIV/0!</v>
      </c>
      <c r="CG22" s="52"/>
      <c r="CH22" s="147">
        <f>TRUNC(CG22*$K22,2)</f>
        <v>0</v>
      </c>
      <c r="CI22" s="157">
        <f>CJ22/$F22*100</f>
        <v>0</v>
      </c>
      <c r="CJ22" s="52">
        <f>V22+P22+AB22+AH22+AN22+AT22+AZ22+BF22+BL22+BR22+BX22+CD22</f>
        <v>0</v>
      </c>
      <c r="CK22" s="147">
        <f>TRUNC(CJ22*$K22,2)</f>
        <v>0</v>
      </c>
      <c r="CL22" s="157" t="e">
        <f>CM22/(IF($J22&lt;&gt;0,($H22-$F22),($G22-$F22)))*100</f>
        <v>#DIV/0!</v>
      </c>
      <c r="CM22" s="52">
        <f>S22+Y22+AE22+AK22+AQ22+AW22+BC22+BI22+BO22+BU22+CA22+CG22</f>
        <v>0</v>
      </c>
      <c r="CN22" s="147">
        <f>TRUNC(CM22*$K22,2)</f>
        <v>0</v>
      </c>
      <c r="CO22" s="157">
        <f>CP22/$F22*100</f>
        <v>100</v>
      </c>
      <c r="CP22" s="52">
        <f>F22-CJ22</f>
        <v>306.27999999999997</v>
      </c>
      <c r="CQ22" s="147">
        <f>TRUNC(CP22*$K22,2)</f>
        <v>19583.54</v>
      </c>
      <c r="CR22" s="157" t="e">
        <f>CS22/(IF(H22&lt;&gt;G22,(H22-F22),(G22-F22)))*100</f>
        <v>#DIV/0!</v>
      </c>
      <c r="CS22" s="52">
        <f>(IF(H22&lt;&gt;G22,(H22-F22),(G22-F22)))-CM22</f>
        <v>0</v>
      </c>
      <c r="CT22" s="147">
        <f>TRUNC(CS22*$K22,2)</f>
        <v>0</v>
      </c>
      <c r="CU22" s="156">
        <f>$CV22/$H22</f>
        <v>0</v>
      </c>
      <c r="CV22" s="52">
        <f>CJ22+CM22</f>
        <v>0</v>
      </c>
      <c r="CW22" s="147">
        <f>TRUNC(CV22*$K22,2)</f>
        <v>0</v>
      </c>
      <c r="CX22" s="156">
        <f>$CY22/($F22+IF($J22&lt;&gt;0,$J22,$I22))</f>
        <v>1</v>
      </c>
      <c r="CY22" s="52">
        <f>CP22+CS22</f>
        <v>306.27999999999997</v>
      </c>
      <c r="CZ22" s="147">
        <f>TRUNC(CY22*$K22,2)</f>
        <v>19583.54</v>
      </c>
    </row>
    <row r="23" spans="1:104" s="319" customFormat="1" ht="42.75">
      <c r="A23" s="32" t="s">
        <v>41</v>
      </c>
      <c r="B23" s="320" t="s">
        <v>422</v>
      </c>
      <c r="C23" s="447" t="s">
        <v>313</v>
      </c>
      <c r="D23" s="213" t="s">
        <v>13</v>
      </c>
      <c r="E23" s="344">
        <v>10.47</v>
      </c>
      <c r="F23" s="40">
        <v>11094</v>
      </c>
      <c r="G23" s="197">
        <f t="shared" si="22"/>
        <v>11094</v>
      </c>
      <c r="H23" s="260">
        <f t="shared" si="22"/>
        <v>11094</v>
      </c>
      <c r="I23" s="89">
        <f t="shared" si="1"/>
        <v>0</v>
      </c>
      <c r="J23" s="89">
        <f t="shared" si="1"/>
        <v>0</v>
      </c>
      <c r="K23" s="30">
        <f>ROUND((E23*(1+$L$8))*(1+$F$8),2)</f>
        <v>14.5</v>
      </c>
      <c r="L23" s="31">
        <f>TRUNC(K23*F23,2)</f>
        <v>160863</v>
      </c>
      <c r="M23" s="148">
        <f>TRUNC(K23*I23,2)</f>
        <v>0</v>
      </c>
      <c r="N23" s="216">
        <f>TRUNC(K23*J23,2)</f>
        <v>0</v>
      </c>
      <c r="O23" s="157">
        <f>P23/$F23*100</f>
        <v>0</v>
      </c>
      <c r="P23" s="52"/>
      <c r="Q23" s="147">
        <f>TRUNC(P23*$K23,2)</f>
        <v>0</v>
      </c>
      <c r="R23" s="157" t="e">
        <f>S23/(IF($H23&lt;&gt;$G23,($I23+$J23),$I23))*100</f>
        <v>#DIV/0!</v>
      </c>
      <c r="S23" s="52"/>
      <c r="T23" s="147">
        <f>TRUNC(S23*$K23,2)</f>
        <v>0</v>
      </c>
      <c r="U23" s="157">
        <f>V23/$F23*100</f>
        <v>0</v>
      </c>
      <c r="V23" s="52"/>
      <c r="W23" s="52">
        <f>TRUNC(V23*$K23,2)</f>
        <v>0</v>
      </c>
      <c r="X23" s="157" t="e">
        <f>Y23/(IF($H23&lt;&gt;$G23,($I23+$J23),$I23))*100</f>
        <v>#DIV/0!</v>
      </c>
      <c r="Y23" s="52"/>
      <c r="Z23" s="147">
        <f>TRUNC(Y23*$K23,2)</f>
        <v>0</v>
      </c>
      <c r="AA23" s="157">
        <f>AB23/$F23*100</f>
        <v>1.3610960879754823</v>
      </c>
      <c r="AB23" s="52">
        <v>151</v>
      </c>
      <c r="AC23" s="52">
        <f>TRUNC(AB23*$K23,2)</f>
        <v>2189.5</v>
      </c>
      <c r="AD23" s="157" t="e">
        <f>AE23/(IF($H23&lt;&gt;$G23,($I23+$J23),$I23))*100</f>
        <v>#DIV/0!</v>
      </c>
      <c r="AE23" s="52"/>
      <c r="AF23" s="147">
        <f>TRUNC(AE23*$K23,2)</f>
        <v>0</v>
      </c>
      <c r="AG23" s="157">
        <f>AH23/$F23*100</f>
        <v>0</v>
      </c>
      <c r="AH23" s="52"/>
      <c r="AI23" s="52">
        <f>TRUNC(AH23*$K23,2)</f>
        <v>0</v>
      </c>
      <c r="AJ23" s="157" t="e">
        <f>AK23/(IF($H23&lt;&gt;$G23,($I23+$J23),$I23))*100</f>
        <v>#DIV/0!</v>
      </c>
      <c r="AK23" s="52"/>
      <c r="AL23" s="147">
        <f>TRUNC(AK23*$K23,2)</f>
        <v>0</v>
      </c>
      <c r="AM23" s="157">
        <f>AN23/$F23*100</f>
        <v>0</v>
      </c>
      <c r="AN23" s="52"/>
      <c r="AO23" s="52">
        <f>TRUNC(AN23*$K23,2)</f>
        <v>0</v>
      </c>
      <c r="AP23" s="157" t="e">
        <f>AQ23/(IF($H23&lt;&gt;$G23,($I23+$J23),$I23))*100</f>
        <v>#DIV/0!</v>
      </c>
      <c r="AQ23" s="52"/>
      <c r="AR23" s="147">
        <f>TRUNC(AQ23*$K23,2)</f>
        <v>0</v>
      </c>
      <c r="AS23" s="157">
        <f>AT23/$F23*100</f>
        <v>0</v>
      </c>
      <c r="AT23" s="52"/>
      <c r="AU23" s="52">
        <f>TRUNC(AT23*$K23,2)</f>
        <v>0</v>
      </c>
      <c r="AV23" s="157" t="e">
        <f>AW23/(IF($H23&lt;&gt;$G23,($I23+$J23),$I23))*100</f>
        <v>#DIV/0!</v>
      </c>
      <c r="AW23" s="52"/>
      <c r="AX23" s="147">
        <f>TRUNC(AW23*$K23,2)</f>
        <v>0</v>
      </c>
      <c r="AY23" s="157">
        <f>AZ23/$F23*100</f>
        <v>0</v>
      </c>
      <c r="AZ23" s="52"/>
      <c r="BA23" s="52">
        <f>TRUNC(AZ23*$K23,2)</f>
        <v>0</v>
      </c>
      <c r="BB23" s="157" t="e">
        <f>BC23/(IF($H23&lt;&gt;$G23,($I23+$J23),$I23))*100</f>
        <v>#DIV/0!</v>
      </c>
      <c r="BC23" s="52"/>
      <c r="BD23" s="147">
        <f>TRUNC(BC23*$K23,2)</f>
        <v>0</v>
      </c>
      <c r="BE23" s="157">
        <f>BF23/$F23*100</f>
        <v>0</v>
      </c>
      <c r="BF23" s="52"/>
      <c r="BG23" s="52">
        <f>TRUNC(BF23*$K23,2)</f>
        <v>0</v>
      </c>
      <c r="BH23" s="157" t="e">
        <f>BI23/(IF($H23&lt;&gt;$G23,($I23+$J23),$I23))*100</f>
        <v>#DIV/0!</v>
      </c>
      <c r="BI23" s="52"/>
      <c r="BJ23" s="147">
        <f>TRUNC(BI23*$K23,2)</f>
        <v>0</v>
      </c>
      <c r="BK23" s="157">
        <f>BL23/$F23*100</f>
        <v>0</v>
      </c>
      <c r="BL23" s="52"/>
      <c r="BM23" s="52">
        <f>TRUNC(BL23*$K23,2)</f>
        <v>0</v>
      </c>
      <c r="BN23" s="157" t="e">
        <f>BO23/(IF($H23&lt;&gt;$G23,($I23+$J23),$I23))*100</f>
        <v>#DIV/0!</v>
      </c>
      <c r="BO23" s="52"/>
      <c r="BP23" s="147">
        <f>TRUNC(BO23*$K23,2)</f>
        <v>0</v>
      </c>
      <c r="BQ23" s="157">
        <f>BR23/$F23*100</f>
        <v>0</v>
      </c>
      <c r="BR23" s="52"/>
      <c r="BS23" s="52">
        <f>TRUNC(BR23*$K23,2)</f>
        <v>0</v>
      </c>
      <c r="BT23" s="157" t="e">
        <f>BU23/(IF($H23&lt;&gt;$G23,($I23+$J23),$I23))*100</f>
        <v>#DIV/0!</v>
      </c>
      <c r="BU23" s="52"/>
      <c r="BV23" s="147">
        <f>TRUNC(BU23*$K23,2)</f>
        <v>0</v>
      </c>
      <c r="BW23" s="157">
        <f>BX23/$F23*100</f>
        <v>0</v>
      </c>
      <c r="BX23" s="52"/>
      <c r="BY23" s="52">
        <f>TRUNC(BX23*$K23,2)</f>
        <v>0</v>
      </c>
      <c r="BZ23" s="157" t="e">
        <f>CA23/(IF($H23&lt;&gt;$G23,($I23+$J23),$I23))*100</f>
        <v>#DIV/0!</v>
      </c>
      <c r="CA23" s="52"/>
      <c r="CB23" s="147">
        <f>TRUNC(CA23*$K23,2)</f>
        <v>0</v>
      </c>
      <c r="CC23" s="157">
        <f>CD23/$F23*100</f>
        <v>0</v>
      </c>
      <c r="CD23" s="52"/>
      <c r="CE23" s="158">
        <f>TRUNC(CD23*$K23,2)</f>
        <v>0</v>
      </c>
      <c r="CF23" s="157" t="e">
        <f>CG23/(IF($H23&lt;&gt;$G23,($I23+$J23),$I23))*100</f>
        <v>#DIV/0!</v>
      </c>
      <c r="CG23" s="52"/>
      <c r="CH23" s="147">
        <f>TRUNC(CG23*$K23,2)</f>
        <v>0</v>
      </c>
      <c r="CI23" s="157">
        <f>CJ23/$F23*100</f>
        <v>1.3610960879754823</v>
      </c>
      <c r="CJ23" s="52">
        <f>V23+P23+AB23+AH23+AN23+AT23+AZ23+BF23+BL23+BR23+BX23+CD23</f>
        <v>151</v>
      </c>
      <c r="CK23" s="147">
        <f>TRUNC(CJ23*$K23,2)</f>
        <v>2189.5</v>
      </c>
      <c r="CL23" s="157" t="e">
        <f>CM23/(IF($J23&lt;&gt;0,($H23-$F23),($G23-$F23)))*100</f>
        <v>#DIV/0!</v>
      </c>
      <c r="CM23" s="52">
        <f>S23+Y23+AE23+AK23+AQ23+AW23+BC23+BI23+BO23+BU23+CA23+CG23</f>
        <v>0</v>
      </c>
      <c r="CN23" s="147">
        <f>TRUNC(CM23*$K23,2)</f>
        <v>0</v>
      </c>
      <c r="CO23" s="157">
        <f>CP23/$F23*100</f>
        <v>98.638903912024517</v>
      </c>
      <c r="CP23" s="52">
        <f>F23-CJ23</f>
        <v>10943</v>
      </c>
      <c r="CQ23" s="147">
        <f>TRUNC(CP23*$K23,2)</f>
        <v>158673.5</v>
      </c>
      <c r="CR23" s="157" t="e">
        <f>CS23/(IF(H23&lt;&gt;G23,(H23-F23),(G23-F23)))*100</f>
        <v>#DIV/0!</v>
      </c>
      <c r="CS23" s="52">
        <f>(IF(H23&lt;&gt;G23,(H23-F23),(G23-F23)))-CM23</f>
        <v>0</v>
      </c>
      <c r="CT23" s="147">
        <f>TRUNC(CS23*$K23,2)</f>
        <v>0</v>
      </c>
      <c r="CU23" s="156">
        <f>$CV23/$H23</f>
        <v>1.3610960879754823E-2</v>
      </c>
      <c r="CV23" s="52">
        <f>CJ23+CM23</f>
        <v>151</v>
      </c>
      <c r="CW23" s="147">
        <f>TRUNC(CV23*$K23,2)</f>
        <v>2189.5</v>
      </c>
      <c r="CX23" s="156">
        <f>$CY23/($F23+IF($J23&lt;&gt;0,$J23,$I23))</f>
        <v>0.98638903912024523</v>
      </c>
      <c r="CY23" s="52">
        <f>CP23+CS23</f>
        <v>10943</v>
      </c>
      <c r="CZ23" s="147">
        <f>TRUNC(CY23*$K23,2)</f>
        <v>158673.5</v>
      </c>
    </row>
    <row r="24" spans="1:104" s="319" customFormat="1" ht="30">
      <c r="A24" s="32"/>
      <c r="B24" s="37"/>
      <c r="C24" s="33"/>
      <c r="D24" s="34"/>
      <c r="E24" s="343"/>
      <c r="F24" s="30"/>
      <c r="G24" s="196"/>
      <c r="H24" s="260"/>
      <c r="I24" s="89"/>
      <c r="J24" s="89"/>
      <c r="K24" s="155" t="s">
        <v>9</v>
      </c>
      <c r="L24" s="35">
        <f>SUM(L21:L23)</f>
        <v>254723.35</v>
      </c>
      <c r="M24" s="149">
        <f>SUM(M21:M23)</f>
        <v>0</v>
      </c>
      <c r="N24" s="217">
        <f>SUM(N21:N23)</f>
        <v>0</v>
      </c>
      <c r="O24" s="618" t="s">
        <v>9</v>
      </c>
      <c r="P24" s="617"/>
      <c r="Q24" s="35">
        <f>SUM(Q21:Q23)</f>
        <v>0</v>
      </c>
      <c r="R24" s="618" t="s">
        <v>9</v>
      </c>
      <c r="S24" s="617"/>
      <c r="T24" s="35">
        <f>SUM(T21:T23)</f>
        <v>0</v>
      </c>
      <c r="U24" s="618" t="s">
        <v>9</v>
      </c>
      <c r="V24" s="617"/>
      <c r="W24" s="113">
        <f>SUM(W21:W23)</f>
        <v>0</v>
      </c>
      <c r="X24" s="618" t="s">
        <v>9</v>
      </c>
      <c r="Y24" s="617"/>
      <c r="Z24" s="113">
        <f>SUM(Z21:Z23)</f>
        <v>0</v>
      </c>
      <c r="AA24" s="618" t="s">
        <v>9</v>
      </c>
      <c r="AB24" s="617"/>
      <c r="AC24" s="113">
        <f>SUM(AC21:AC23)</f>
        <v>2189.5</v>
      </c>
      <c r="AD24" s="618" t="s">
        <v>9</v>
      </c>
      <c r="AE24" s="617"/>
      <c r="AF24" s="113">
        <f>SUM(AF21:AF23)</f>
        <v>0</v>
      </c>
      <c r="AG24" s="618" t="s">
        <v>9</v>
      </c>
      <c r="AH24" s="617"/>
      <c r="AI24" s="113">
        <f>SUM(AI21:AI23)</f>
        <v>0</v>
      </c>
      <c r="AJ24" s="618" t="s">
        <v>9</v>
      </c>
      <c r="AK24" s="617"/>
      <c r="AL24" s="113">
        <f>SUM(AL21:AL23)</f>
        <v>0</v>
      </c>
      <c r="AM24" s="618" t="s">
        <v>9</v>
      </c>
      <c r="AN24" s="617"/>
      <c r="AO24" s="113">
        <f>SUM(AO21:AO23)</f>
        <v>0</v>
      </c>
      <c r="AP24" s="618" t="s">
        <v>9</v>
      </c>
      <c r="AQ24" s="617"/>
      <c r="AR24" s="113">
        <f>SUM(AR21:AR23)</f>
        <v>0</v>
      </c>
      <c r="AS24" s="618" t="s">
        <v>9</v>
      </c>
      <c r="AT24" s="617"/>
      <c r="AU24" s="113">
        <f>SUM(AU21:AU23)</f>
        <v>0</v>
      </c>
      <c r="AV24" s="618" t="s">
        <v>9</v>
      </c>
      <c r="AW24" s="617"/>
      <c r="AX24" s="113">
        <f>SUM(AX21:AX23)</f>
        <v>0</v>
      </c>
      <c r="AY24" s="618" t="s">
        <v>9</v>
      </c>
      <c r="AZ24" s="617"/>
      <c r="BA24" s="113">
        <f>SUM(BA21:BA23)</f>
        <v>0</v>
      </c>
      <c r="BB24" s="618" t="s">
        <v>9</v>
      </c>
      <c r="BC24" s="617"/>
      <c r="BD24" s="113">
        <f>SUM(BD21:BD23)</f>
        <v>0</v>
      </c>
      <c r="BE24" s="618" t="s">
        <v>9</v>
      </c>
      <c r="BF24" s="617"/>
      <c r="BG24" s="113">
        <f>SUM(BG21:BG23)</f>
        <v>0</v>
      </c>
      <c r="BH24" s="618" t="s">
        <v>9</v>
      </c>
      <c r="BI24" s="617"/>
      <c r="BJ24" s="113">
        <f>SUM(BJ21:BJ23)</f>
        <v>0</v>
      </c>
      <c r="BK24" s="618" t="s">
        <v>9</v>
      </c>
      <c r="BL24" s="617"/>
      <c r="BM24" s="113">
        <f>SUM(BM21:BM23)</f>
        <v>0</v>
      </c>
      <c r="BN24" s="618" t="s">
        <v>9</v>
      </c>
      <c r="BO24" s="617"/>
      <c r="BP24" s="113">
        <f>SUM(BP21:BP23)</f>
        <v>0</v>
      </c>
      <c r="BQ24" s="618" t="s">
        <v>9</v>
      </c>
      <c r="BR24" s="617"/>
      <c r="BS24" s="113">
        <f>SUM(BS21:BS23)</f>
        <v>0</v>
      </c>
      <c r="BT24" s="618" t="s">
        <v>9</v>
      </c>
      <c r="BU24" s="617"/>
      <c r="BV24" s="113">
        <f>SUM(BV21:BV23)</f>
        <v>0</v>
      </c>
      <c r="BW24" s="618" t="s">
        <v>9</v>
      </c>
      <c r="BX24" s="617"/>
      <c r="BY24" s="113">
        <f>SUM(BY21:BY23)</f>
        <v>0</v>
      </c>
      <c r="BZ24" s="618" t="s">
        <v>9</v>
      </c>
      <c r="CA24" s="617"/>
      <c r="CB24" s="113">
        <f>SUM(CB21:CB23)</f>
        <v>0</v>
      </c>
      <c r="CC24" s="618" t="s">
        <v>9</v>
      </c>
      <c r="CD24" s="617"/>
      <c r="CE24" s="114">
        <f>SUM(CE21:CE23)</f>
        <v>0</v>
      </c>
      <c r="CF24" s="618" t="s">
        <v>9</v>
      </c>
      <c r="CG24" s="617"/>
      <c r="CH24" s="114">
        <f>SUM(CH21:CH23)</f>
        <v>0</v>
      </c>
      <c r="CI24" s="618" t="s">
        <v>9</v>
      </c>
      <c r="CJ24" s="617"/>
      <c r="CK24" s="35">
        <f>SUM(CK21:CK23)</f>
        <v>2189.5</v>
      </c>
      <c r="CL24" s="618" t="s">
        <v>9</v>
      </c>
      <c r="CM24" s="617"/>
      <c r="CN24" s="35">
        <f>SUM(CN21:CN23)</f>
        <v>0</v>
      </c>
      <c r="CO24" s="618" t="s">
        <v>9</v>
      </c>
      <c r="CP24" s="617"/>
      <c r="CQ24" s="35">
        <f>SUM(CQ21:CQ23)</f>
        <v>252533.85</v>
      </c>
      <c r="CR24" s="618" t="s">
        <v>9</v>
      </c>
      <c r="CS24" s="617"/>
      <c r="CT24" s="35">
        <f>SUM(CT21:CT23)</f>
        <v>0</v>
      </c>
      <c r="CU24" s="618" t="s">
        <v>9</v>
      </c>
      <c r="CV24" s="617"/>
      <c r="CW24" s="35">
        <f>SUM(CW21:CW23)</f>
        <v>2189.5</v>
      </c>
      <c r="CX24" s="618" t="s">
        <v>9</v>
      </c>
      <c r="CY24" s="617"/>
      <c r="CZ24" s="35">
        <f>SUM(CZ21:CZ23)</f>
        <v>252533.85</v>
      </c>
    </row>
    <row r="25" spans="1:104" s="319" customFormat="1">
      <c r="A25" s="27" t="s">
        <v>92</v>
      </c>
      <c r="B25" s="38"/>
      <c r="C25" s="39" t="s">
        <v>59</v>
      </c>
      <c r="D25" s="34"/>
      <c r="E25" s="343"/>
      <c r="F25" s="40"/>
      <c r="G25" s="196"/>
      <c r="H25" s="260"/>
      <c r="I25" s="89"/>
      <c r="J25" s="89"/>
      <c r="K25" s="30"/>
      <c r="L25" s="31"/>
      <c r="M25" s="148"/>
      <c r="N25" s="216"/>
      <c r="O25" s="157"/>
      <c r="P25" s="52"/>
      <c r="Q25" s="147"/>
      <c r="R25" s="157"/>
      <c r="S25" s="52"/>
      <c r="T25" s="147"/>
      <c r="U25" s="157"/>
      <c r="V25" s="52"/>
      <c r="W25" s="52"/>
      <c r="X25" s="157"/>
      <c r="Y25" s="52"/>
      <c r="Z25" s="52"/>
      <c r="AA25" s="157"/>
      <c r="AB25" s="52"/>
      <c r="AC25" s="52"/>
      <c r="AD25" s="157"/>
      <c r="AE25" s="52"/>
      <c r="AF25" s="52"/>
      <c r="AG25" s="157"/>
      <c r="AH25" s="52"/>
      <c r="AI25" s="52"/>
      <c r="AJ25" s="157"/>
      <c r="AK25" s="52"/>
      <c r="AL25" s="52"/>
      <c r="AM25" s="157"/>
      <c r="AN25" s="52"/>
      <c r="AO25" s="52"/>
      <c r="AP25" s="157"/>
      <c r="AQ25" s="52"/>
      <c r="AR25" s="52"/>
      <c r="AS25" s="157"/>
      <c r="AT25" s="52"/>
      <c r="AU25" s="52"/>
      <c r="AV25" s="157"/>
      <c r="AW25" s="52"/>
      <c r="AX25" s="52"/>
      <c r="AY25" s="157"/>
      <c r="AZ25" s="52"/>
      <c r="BA25" s="52"/>
      <c r="BB25" s="157"/>
      <c r="BC25" s="52"/>
      <c r="BD25" s="52"/>
      <c r="BE25" s="157"/>
      <c r="BF25" s="52"/>
      <c r="BG25" s="52"/>
      <c r="BH25" s="157"/>
      <c r="BI25" s="52"/>
      <c r="BJ25" s="52"/>
      <c r="BK25" s="157"/>
      <c r="BL25" s="52"/>
      <c r="BM25" s="52"/>
      <c r="BN25" s="157"/>
      <c r="BO25" s="52"/>
      <c r="BP25" s="52"/>
      <c r="BQ25" s="157"/>
      <c r="BR25" s="52"/>
      <c r="BS25" s="52"/>
      <c r="BT25" s="157"/>
      <c r="BU25" s="52"/>
      <c r="BV25" s="52"/>
      <c r="BW25" s="157"/>
      <c r="BX25" s="52"/>
      <c r="BY25" s="52"/>
      <c r="BZ25" s="157"/>
      <c r="CA25" s="52"/>
      <c r="CB25" s="52"/>
      <c r="CC25" s="157"/>
      <c r="CD25" s="52"/>
      <c r="CE25" s="158"/>
      <c r="CF25" s="157"/>
      <c r="CG25" s="52"/>
      <c r="CH25" s="158"/>
      <c r="CI25" s="157"/>
      <c r="CJ25" s="52"/>
      <c r="CK25" s="147"/>
      <c r="CL25" s="157"/>
      <c r="CM25" s="52"/>
      <c r="CN25" s="147"/>
      <c r="CO25" s="157"/>
      <c r="CP25" s="52"/>
      <c r="CQ25" s="147"/>
      <c r="CR25" s="157"/>
      <c r="CS25" s="52"/>
      <c r="CT25" s="147"/>
      <c r="CU25" s="157"/>
      <c r="CV25" s="52"/>
      <c r="CW25" s="147"/>
      <c r="CX25" s="157"/>
      <c r="CY25" s="52"/>
      <c r="CZ25" s="147"/>
    </row>
    <row r="26" spans="1:104" s="319" customFormat="1" ht="28.5">
      <c r="A26" s="32" t="s">
        <v>93</v>
      </c>
      <c r="B26" s="289" t="s">
        <v>423</v>
      </c>
      <c r="C26" s="440" t="s">
        <v>424</v>
      </c>
      <c r="D26" s="290" t="s">
        <v>192</v>
      </c>
      <c r="E26" s="473">
        <v>7.81</v>
      </c>
      <c r="F26" s="30">
        <f>'Quant Quadra'!F45</f>
        <v>118.12</v>
      </c>
      <c r="G26" s="197">
        <f>F26</f>
        <v>118.12</v>
      </c>
      <c r="H26" s="260">
        <f>G26</f>
        <v>118.12</v>
      </c>
      <c r="I26" s="89">
        <f>G26-F26</f>
        <v>0</v>
      </c>
      <c r="J26" s="89">
        <f>H26-G26</f>
        <v>0</v>
      </c>
      <c r="K26" s="30">
        <f>ROUND((E26*(1+$L$8))*(1+$F$8),2)</f>
        <v>10.81</v>
      </c>
      <c r="L26" s="31">
        <f>TRUNC(K26*F26,2)</f>
        <v>1276.8699999999999</v>
      </c>
      <c r="M26" s="148">
        <f>TRUNC(K26*I26,2)</f>
        <v>0</v>
      </c>
      <c r="N26" s="216">
        <f>TRUNC(K26*J26,2)</f>
        <v>0</v>
      </c>
      <c r="O26" s="157">
        <f>P26/$F26*100</f>
        <v>0</v>
      </c>
      <c r="P26" s="52"/>
      <c r="Q26" s="147">
        <f>TRUNC(P26*$K26,2)</f>
        <v>0</v>
      </c>
      <c r="R26" s="157" t="e">
        <f>S26/(IF($H26&lt;&gt;$G26,($I26+$J26),$I26))*100</f>
        <v>#DIV/0!</v>
      </c>
      <c r="S26" s="52"/>
      <c r="T26" s="147">
        <f>TRUNC(S26*$K26,2)</f>
        <v>0</v>
      </c>
      <c r="U26" s="157">
        <f>V26/$F26*100</f>
        <v>0</v>
      </c>
      <c r="V26" s="52"/>
      <c r="W26" s="52">
        <f>TRUNC(V26*$K26,2)</f>
        <v>0</v>
      </c>
      <c r="X26" s="157" t="e">
        <f>Y26/(IF($H26&lt;&gt;$G26,($I26+$J26),$I26))*100</f>
        <v>#DIV/0!</v>
      </c>
      <c r="Y26" s="52"/>
      <c r="Z26" s="147">
        <f>TRUNC(Y26*$K26,2)</f>
        <v>0</v>
      </c>
      <c r="AA26" s="157">
        <f>AB26/$F26*100</f>
        <v>0</v>
      </c>
      <c r="AB26" s="52"/>
      <c r="AC26" s="52">
        <f>TRUNC(AB26*$K26,2)</f>
        <v>0</v>
      </c>
      <c r="AD26" s="157" t="e">
        <f>AE26/(IF($H26&lt;&gt;$G26,($I26+$J26),$I26))*100</f>
        <v>#DIV/0!</v>
      </c>
      <c r="AE26" s="52"/>
      <c r="AF26" s="147">
        <f>TRUNC(AE26*$K26,2)</f>
        <v>0</v>
      </c>
      <c r="AG26" s="157">
        <f>AH26/$F26*100</f>
        <v>0</v>
      </c>
      <c r="AH26" s="52"/>
      <c r="AI26" s="52">
        <f>TRUNC(AH26*$K26,2)</f>
        <v>0</v>
      </c>
      <c r="AJ26" s="157" t="e">
        <f>AK26/(IF($H26&lt;&gt;$G26,($I26+$J26),$I26))*100</f>
        <v>#DIV/0!</v>
      </c>
      <c r="AK26" s="52"/>
      <c r="AL26" s="147">
        <f>TRUNC(AK26*$K26,2)</f>
        <v>0</v>
      </c>
      <c r="AM26" s="157">
        <f>AN26/$F26*100</f>
        <v>0</v>
      </c>
      <c r="AN26" s="52"/>
      <c r="AO26" s="52">
        <f>TRUNC(AN26*$K26,2)</f>
        <v>0</v>
      </c>
      <c r="AP26" s="157" t="e">
        <f>AQ26/(IF($H26&lt;&gt;$G26,($I26+$J26),$I26))*100</f>
        <v>#DIV/0!</v>
      </c>
      <c r="AQ26" s="52"/>
      <c r="AR26" s="147">
        <f>TRUNC(AQ26*$K26,2)</f>
        <v>0</v>
      </c>
      <c r="AS26" s="157">
        <f>AT26/$F26*100</f>
        <v>0</v>
      </c>
      <c r="AT26" s="52"/>
      <c r="AU26" s="52">
        <f>TRUNC(AT26*$K26,2)</f>
        <v>0</v>
      </c>
      <c r="AV26" s="157" t="e">
        <f>AW26/(IF($H26&lt;&gt;$G26,($I26+$J26),$I26))*100</f>
        <v>#DIV/0!</v>
      </c>
      <c r="AW26" s="52"/>
      <c r="AX26" s="147">
        <f>TRUNC(AW26*$K26,2)</f>
        <v>0</v>
      </c>
      <c r="AY26" s="157">
        <f>AZ26/$F26*100</f>
        <v>0</v>
      </c>
      <c r="AZ26" s="52"/>
      <c r="BA26" s="52">
        <f>TRUNC(AZ26*$K26,2)</f>
        <v>0</v>
      </c>
      <c r="BB26" s="157" t="e">
        <f>BC26/(IF($H26&lt;&gt;$G26,($I26+$J26),$I26))*100</f>
        <v>#DIV/0!</v>
      </c>
      <c r="BC26" s="52"/>
      <c r="BD26" s="147">
        <f>TRUNC(BC26*$K26,2)</f>
        <v>0</v>
      </c>
      <c r="BE26" s="157">
        <f>BF26/$F26*100</f>
        <v>0</v>
      </c>
      <c r="BF26" s="52"/>
      <c r="BG26" s="52">
        <f>TRUNC(BF26*$K26,2)</f>
        <v>0</v>
      </c>
      <c r="BH26" s="157" t="e">
        <f>BI26/(IF($H26&lt;&gt;$G26,($I26+$J26),$I26))*100</f>
        <v>#DIV/0!</v>
      </c>
      <c r="BI26" s="52"/>
      <c r="BJ26" s="147">
        <f>TRUNC(BI26*$K26,2)</f>
        <v>0</v>
      </c>
      <c r="BK26" s="157">
        <f>BL26/$F26*100</f>
        <v>0</v>
      </c>
      <c r="BL26" s="52"/>
      <c r="BM26" s="52">
        <f>TRUNC(BL26*$K26,2)</f>
        <v>0</v>
      </c>
      <c r="BN26" s="157" t="e">
        <f>BO26/(IF($H26&lt;&gt;$G26,($I26+$J26),$I26))*100</f>
        <v>#DIV/0!</v>
      </c>
      <c r="BO26" s="52"/>
      <c r="BP26" s="147">
        <f>TRUNC(BO26*$K26,2)</f>
        <v>0</v>
      </c>
      <c r="BQ26" s="157">
        <f>BR26/$F26*100</f>
        <v>0</v>
      </c>
      <c r="BR26" s="52"/>
      <c r="BS26" s="52">
        <f>TRUNC(BR26*$K26,2)</f>
        <v>0</v>
      </c>
      <c r="BT26" s="157" t="e">
        <f>BU26/(IF($H26&lt;&gt;$G26,($I26+$J26),$I26))*100</f>
        <v>#DIV/0!</v>
      </c>
      <c r="BU26" s="52"/>
      <c r="BV26" s="147">
        <f>TRUNC(BU26*$K26,2)</f>
        <v>0</v>
      </c>
      <c r="BW26" s="157">
        <f>BX26/$F26*100</f>
        <v>0</v>
      </c>
      <c r="BX26" s="52"/>
      <c r="BY26" s="52">
        <f>TRUNC(BX26*$K26,2)</f>
        <v>0</v>
      </c>
      <c r="BZ26" s="157" t="e">
        <f>CA26/(IF($H26&lt;&gt;$G26,($I26+$J26),$I26))*100</f>
        <v>#DIV/0!</v>
      </c>
      <c r="CA26" s="52"/>
      <c r="CB26" s="147">
        <f>TRUNC(CA26*$K26,2)</f>
        <v>0</v>
      </c>
      <c r="CC26" s="157">
        <f>CD26/$F26*100</f>
        <v>0</v>
      </c>
      <c r="CD26" s="52"/>
      <c r="CE26" s="158">
        <f>TRUNC(CD26*$K26,2)</f>
        <v>0</v>
      </c>
      <c r="CF26" s="157" t="e">
        <f>CG26/(IF($H26&lt;&gt;$G26,($I26+$J26),$I26))*100</f>
        <v>#DIV/0!</v>
      </c>
      <c r="CG26" s="52"/>
      <c r="CH26" s="147">
        <f>TRUNC(CG26*$K26,2)</f>
        <v>0</v>
      </c>
      <c r="CI26" s="157">
        <f>CJ26/$F26*100</f>
        <v>0</v>
      </c>
      <c r="CJ26" s="52">
        <f>V26+P26+AB26+AH26+AN26+AT26+AZ26+BF26+BL26+BR26+BX26+CD26</f>
        <v>0</v>
      </c>
      <c r="CK26" s="147">
        <f>TRUNC(CJ26*$K26,2)</f>
        <v>0</v>
      </c>
      <c r="CL26" s="157" t="e">
        <f>CM26/(IF($J26&lt;&gt;0,($H26-$F26),($G26-$F26)))*100</f>
        <v>#DIV/0!</v>
      </c>
      <c r="CM26" s="52">
        <f>S26+Y26+AE26+AK26+AQ26+AW26+BC26+BI26+BO26+BU26+CA26+CG26</f>
        <v>0</v>
      </c>
      <c r="CN26" s="147">
        <f>TRUNC(CM26*$K26,2)</f>
        <v>0</v>
      </c>
      <c r="CO26" s="157">
        <f>CP26/$F26*100</f>
        <v>100</v>
      </c>
      <c r="CP26" s="52">
        <f>F26-CJ26</f>
        <v>118.12</v>
      </c>
      <c r="CQ26" s="147">
        <f>TRUNC(CP26*$K26,2)</f>
        <v>1276.8699999999999</v>
      </c>
      <c r="CR26" s="157" t="e">
        <f>CS26/(IF(H26&lt;&gt;G26,(H26-F26),(G26-F26)))*100</f>
        <v>#DIV/0!</v>
      </c>
      <c r="CS26" s="52">
        <f>(IF(H26&lt;&gt;G26,(H26-F26),(G26-F26)))-CM26</f>
        <v>0</v>
      </c>
      <c r="CT26" s="147">
        <f>TRUNC(CS26*$K26,2)</f>
        <v>0</v>
      </c>
      <c r="CU26" s="156">
        <f>$CV26/$H26</f>
        <v>0</v>
      </c>
      <c r="CV26" s="52">
        <f>CJ26+CM26</f>
        <v>0</v>
      </c>
      <c r="CW26" s="147">
        <f>TRUNC(CV26*$K26,2)</f>
        <v>0</v>
      </c>
      <c r="CX26" s="156">
        <f>$CY26/($F26+IF($J26&lt;&gt;0,$J26,$I26))</f>
        <v>1</v>
      </c>
      <c r="CY26" s="52">
        <f>CP26+CS26</f>
        <v>118.12</v>
      </c>
      <c r="CZ26" s="147">
        <f>TRUNC(CY26*$K26,2)</f>
        <v>1276.8699999999999</v>
      </c>
    </row>
    <row r="27" spans="1:104" s="319" customFormat="1" ht="28.5">
      <c r="A27" s="32" t="s">
        <v>22</v>
      </c>
      <c r="B27" s="320" t="s">
        <v>364</v>
      </c>
      <c r="C27" s="446" t="s">
        <v>425</v>
      </c>
      <c r="D27" s="293" t="s">
        <v>165</v>
      </c>
      <c r="E27" s="473">
        <v>18</v>
      </c>
      <c r="F27" s="30">
        <f>'Quant Quadra'!F46</f>
        <v>118.12</v>
      </c>
      <c r="G27" s="197">
        <f>F27</f>
        <v>118.12</v>
      </c>
      <c r="H27" s="260">
        <f>G27</f>
        <v>118.12</v>
      </c>
      <c r="I27" s="89">
        <f>G27-F27</f>
        <v>0</v>
      </c>
      <c r="J27" s="89">
        <f>H27-G27</f>
        <v>0</v>
      </c>
      <c r="K27" s="30">
        <f>ROUND((E27*(1+$L$8))*(1+$F$8),2)</f>
        <v>24.92</v>
      </c>
      <c r="L27" s="31">
        <f>TRUNC(K27*F27,2)</f>
        <v>2943.55</v>
      </c>
      <c r="M27" s="148">
        <f>TRUNC(K27*I27,2)</f>
        <v>0</v>
      </c>
      <c r="N27" s="216">
        <f>TRUNC(K27*J27,2)</f>
        <v>0</v>
      </c>
      <c r="O27" s="157">
        <f>P27/$F27*100</f>
        <v>0</v>
      </c>
      <c r="P27" s="52"/>
      <c r="Q27" s="147">
        <f>TRUNC(P27*$K27,2)</f>
        <v>0</v>
      </c>
      <c r="R27" s="157" t="e">
        <f>S27/(IF($H27&lt;&gt;$G27,($I27+$J27),$I27))*100</f>
        <v>#DIV/0!</v>
      </c>
      <c r="S27" s="52"/>
      <c r="T27" s="147">
        <f>TRUNC(S27*$K27,2)</f>
        <v>0</v>
      </c>
      <c r="U27" s="157">
        <f>V27/$F27*100</f>
        <v>0</v>
      </c>
      <c r="V27" s="52"/>
      <c r="W27" s="52">
        <f>TRUNC(V27*$K27,2)</f>
        <v>0</v>
      </c>
      <c r="X27" s="157" t="e">
        <f>Y27/(IF($H27&lt;&gt;$G27,($I27+$J27),$I27))*100</f>
        <v>#DIV/0!</v>
      </c>
      <c r="Y27" s="52"/>
      <c r="Z27" s="147">
        <f>TRUNC(Y27*$K27,2)</f>
        <v>0</v>
      </c>
      <c r="AA27" s="157">
        <f>AB27/$F27*100</f>
        <v>0</v>
      </c>
      <c r="AB27" s="52"/>
      <c r="AC27" s="52">
        <f>TRUNC(AB27*$K27,2)</f>
        <v>0</v>
      </c>
      <c r="AD27" s="157" t="e">
        <f>AE27/(IF($H27&lt;&gt;$G27,($I27+$J27),$I27))*100</f>
        <v>#DIV/0!</v>
      </c>
      <c r="AE27" s="52"/>
      <c r="AF27" s="147">
        <f>TRUNC(AE27*$K27,2)</f>
        <v>0</v>
      </c>
      <c r="AG27" s="157">
        <f>AH27/$F27*100</f>
        <v>0</v>
      </c>
      <c r="AH27" s="52"/>
      <c r="AI27" s="52">
        <f>TRUNC(AH27*$K27,2)</f>
        <v>0</v>
      </c>
      <c r="AJ27" s="157" t="e">
        <f>AK27/(IF($H27&lt;&gt;$G27,($I27+$J27),$I27))*100</f>
        <v>#DIV/0!</v>
      </c>
      <c r="AK27" s="52"/>
      <c r="AL27" s="147">
        <f>TRUNC(AK27*$K27,2)</f>
        <v>0</v>
      </c>
      <c r="AM27" s="157">
        <f>AN27/$F27*100</f>
        <v>0</v>
      </c>
      <c r="AN27" s="52"/>
      <c r="AO27" s="52">
        <f>TRUNC(AN27*$K27,2)</f>
        <v>0</v>
      </c>
      <c r="AP27" s="157" t="e">
        <f>AQ27/(IF($H27&lt;&gt;$G27,($I27+$J27),$I27))*100</f>
        <v>#DIV/0!</v>
      </c>
      <c r="AQ27" s="52"/>
      <c r="AR27" s="147">
        <f>TRUNC(AQ27*$K27,2)</f>
        <v>0</v>
      </c>
      <c r="AS27" s="157">
        <f>AT27/$F27*100</f>
        <v>0</v>
      </c>
      <c r="AT27" s="52"/>
      <c r="AU27" s="52">
        <f>TRUNC(AT27*$K27,2)</f>
        <v>0</v>
      </c>
      <c r="AV27" s="157" t="e">
        <f>AW27/(IF($H27&lt;&gt;$G27,($I27+$J27),$I27))*100</f>
        <v>#DIV/0!</v>
      </c>
      <c r="AW27" s="52"/>
      <c r="AX27" s="147">
        <f>TRUNC(AW27*$K27,2)</f>
        <v>0</v>
      </c>
      <c r="AY27" s="157">
        <f>AZ27/$F27*100</f>
        <v>0</v>
      </c>
      <c r="AZ27" s="52"/>
      <c r="BA27" s="52">
        <f>TRUNC(AZ27*$K27,2)</f>
        <v>0</v>
      </c>
      <c r="BB27" s="157" t="e">
        <f>BC27/(IF($H27&lt;&gt;$G27,($I27+$J27),$I27))*100</f>
        <v>#DIV/0!</v>
      </c>
      <c r="BC27" s="52"/>
      <c r="BD27" s="147">
        <f>TRUNC(BC27*$K27,2)</f>
        <v>0</v>
      </c>
      <c r="BE27" s="157">
        <f>BF27/$F27*100</f>
        <v>0</v>
      </c>
      <c r="BF27" s="52"/>
      <c r="BG27" s="52">
        <f>TRUNC(BF27*$K27,2)</f>
        <v>0</v>
      </c>
      <c r="BH27" s="157" t="e">
        <f>BI27/(IF($H27&lt;&gt;$G27,($I27+$J27),$I27))*100</f>
        <v>#DIV/0!</v>
      </c>
      <c r="BI27" s="52"/>
      <c r="BJ27" s="147">
        <f>TRUNC(BI27*$K27,2)</f>
        <v>0</v>
      </c>
      <c r="BK27" s="157">
        <f>BL27/$F27*100</f>
        <v>0</v>
      </c>
      <c r="BL27" s="52"/>
      <c r="BM27" s="52">
        <f>TRUNC(BL27*$K27,2)</f>
        <v>0</v>
      </c>
      <c r="BN27" s="157" t="e">
        <f>BO27/(IF($H27&lt;&gt;$G27,($I27+$J27),$I27))*100</f>
        <v>#DIV/0!</v>
      </c>
      <c r="BO27" s="52"/>
      <c r="BP27" s="147">
        <f>TRUNC(BO27*$K27,2)</f>
        <v>0</v>
      </c>
      <c r="BQ27" s="157">
        <f>BR27/$F27*100</f>
        <v>0</v>
      </c>
      <c r="BR27" s="52"/>
      <c r="BS27" s="52">
        <f>TRUNC(BR27*$K27,2)</f>
        <v>0</v>
      </c>
      <c r="BT27" s="157" t="e">
        <f>BU27/(IF($H27&lt;&gt;$G27,($I27+$J27),$I27))*100</f>
        <v>#DIV/0!</v>
      </c>
      <c r="BU27" s="52"/>
      <c r="BV27" s="147">
        <f>TRUNC(BU27*$K27,2)</f>
        <v>0</v>
      </c>
      <c r="BW27" s="157">
        <f>BX27/$F27*100</f>
        <v>0</v>
      </c>
      <c r="BX27" s="52"/>
      <c r="BY27" s="52">
        <f>TRUNC(BX27*$K27,2)</f>
        <v>0</v>
      </c>
      <c r="BZ27" s="157" t="e">
        <f>CA27/(IF($H27&lt;&gt;$G27,($I27+$J27),$I27))*100</f>
        <v>#DIV/0!</v>
      </c>
      <c r="CA27" s="52"/>
      <c r="CB27" s="147">
        <f>TRUNC(CA27*$K27,2)</f>
        <v>0</v>
      </c>
      <c r="CC27" s="157">
        <f>CD27/$F27*100</f>
        <v>0</v>
      </c>
      <c r="CD27" s="52"/>
      <c r="CE27" s="158">
        <f>TRUNC(CD27*$K27,2)</f>
        <v>0</v>
      </c>
      <c r="CF27" s="157" t="e">
        <f>CG27/(IF($H27&lt;&gt;$G27,($I27+$J27),$I27))*100</f>
        <v>#DIV/0!</v>
      </c>
      <c r="CG27" s="52"/>
      <c r="CH27" s="147">
        <f>TRUNC(CG27*$K27,2)</f>
        <v>0</v>
      </c>
      <c r="CI27" s="157">
        <f>CJ27/$F27*100</f>
        <v>0</v>
      </c>
      <c r="CJ27" s="52">
        <f>V27+P27+AB27+AH27+AN27+AT27+AZ27+BF27+BL27+BR27+BX27+CD27</f>
        <v>0</v>
      </c>
      <c r="CK27" s="147">
        <f>TRUNC(CJ27*$K27,2)</f>
        <v>0</v>
      </c>
      <c r="CL27" s="157" t="e">
        <f>CM27/(IF($J27&lt;&gt;0,($H27-$F27),($G27-$F27)))*100</f>
        <v>#DIV/0!</v>
      </c>
      <c r="CM27" s="52">
        <f>S27+Y27+AE27+AK27+AQ27+AW27+BC27+BI27+BO27+BU27+CA27+CG27</f>
        <v>0</v>
      </c>
      <c r="CN27" s="147">
        <f>TRUNC(CM27*$K27,2)</f>
        <v>0</v>
      </c>
      <c r="CO27" s="157">
        <f>CP27/$F27*100</f>
        <v>100</v>
      </c>
      <c r="CP27" s="52">
        <f>F27-CJ27</f>
        <v>118.12</v>
      </c>
      <c r="CQ27" s="147">
        <f>TRUNC(CP27*$K27,2)</f>
        <v>2943.55</v>
      </c>
      <c r="CR27" s="157" t="e">
        <f>CS27/(IF(H27&lt;&gt;G27,(H27-F27),(G27-F27)))*100</f>
        <v>#DIV/0!</v>
      </c>
      <c r="CS27" s="52">
        <f>(IF(H27&lt;&gt;G27,(H27-F27),(G27-F27)))-CM27</f>
        <v>0</v>
      </c>
      <c r="CT27" s="147">
        <f>TRUNC(CS27*$K27,2)</f>
        <v>0</v>
      </c>
      <c r="CU27" s="156">
        <f>$CV27/$H27</f>
        <v>0</v>
      </c>
      <c r="CV27" s="52">
        <f>CJ27+CM27</f>
        <v>0</v>
      </c>
      <c r="CW27" s="147">
        <f>TRUNC(CV27*$K27,2)</f>
        <v>0</v>
      </c>
      <c r="CX27" s="156">
        <f>$CY27/($F27+IF($J27&lt;&gt;0,$J27,$I27))</f>
        <v>1</v>
      </c>
      <c r="CY27" s="52">
        <f>CP27+CS27</f>
        <v>118.12</v>
      </c>
      <c r="CZ27" s="147">
        <f>TRUNC(CY27*$K27,2)</f>
        <v>2943.55</v>
      </c>
    </row>
    <row r="28" spans="1:104" s="319" customFormat="1" ht="30">
      <c r="A28" s="27"/>
      <c r="B28" s="223"/>
      <c r="C28" s="291"/>
      <c r="D28" s="294"/>
      <c r="E28" s="343"/>
      <c r="F28" s="30"/>
      <c r="G28" s="196"/>
      <c r="H28" s="260"/>
      <c r="I28" s="89"/>
      <c r="J28" s="89"/>
      <c r="K28" s="155" t="s">
        <v>9</v>
      </c>
      <c r="L28" s="35">
        <f>SUM(L26:L27)</f>
        <v>4220.42</v>
      </c>
      <c r="M28" s="149">
        <f>SUM(M26:M27)</f>
        <v>0</v>
      </c>
      <c r="N28" s="217">
        <f>SUM(N26:N27)</f>
        <v>0</v>
      </c>
      <c r="O28" s="618" t="s">
        <v>9</v>
      </c>
      <c r="P28" s="617"/>
      <c r="Q28" s="35">
        <f>SUM(Q26:Q27)</f>
        <v>0</v>
      </c>
      <c r="R28" s="618" t="s">
        <v>9</v>
      </c>
      <c r="S28" s="617"/>
      <c r="T28" s="35">
        <f>SUM(T26:T27)</f>
        <v>0</v>
      </c>
      <c r="U28" s="618" t="s">
        <v>9</v>
      </c>
      <c r="V28" s="617"/>
      <c r="W28" s="113">
        <f>SUM(W26:W27)</f>
        <v>0</v>
      </c>
      <c r="X28" s="618" t="s">
        <v>9</v>
      </c>
      <c r="Y28" s="617"/>
      <c r="Z28" s="113">
        <f>SUM(Z26:Z27)</f>
        <v>0</v>
      </c>
      <c r="AA28" s="618" t="s">
        <v>9</v>
      </c>
      <c r="AB28" s="617"/>
      <c r="AC28" s="113">
        <f>SUM(AC26:AC27)</f>
        <v>0</v>
      </c>
      <c r="AD28" s="618" t="s">
        <v>9</v>
      </c>
      <c r="AE28" s="617"/>
      <c r="AF28" s="113">
        <f>SUM(AF26:AF27)</f>
        <v>0</v>
      </c>
      <c r="AG28" s="618" t="s">
        <v>9</v>
      </c>
      <c r="AH28" s="617"/>
      <c r="AI28" s="113">
        <f>SUM(AI26:AI27)</f>
        <v>0</v>
      </c>
      <c r="AJ28" s="618" t="s">
        <v>9</v>
      </c>
      <c r="AK28" s="617"/>
      <c r="AL28" s="113">
        <f>SUM(AL26:AL27)</f>
        <v>0</v>
      </c>
      <c r="AM28" s="618" t="s">
        <v>9</v>
      </c>
      <c r="AN28" s="617"/>
      <c r="AO28" s="113">
        <f>SUM(AO26:AO27)</f>
        <v>0</v>
      </c>
      <c r="AP28" s="618" t="s">
        <v>9</v>
      </c>
      <c r="AQ28" s="617"/>
      <c r="AR28" s="113">
        <f>SUM(AR26:AR27)</f>
        <v>0</v>
      </c>
      <c r="AS28" s="618" t="s">
        <v>9</v>
      </c>
      <c r="AT28" s="617"/>
      <c r="AU28" s="113">
        <f>SUM(AU26:AU27)</f>
        <v>0</v>
      </c>
      <c r="AV28" s="618" t="s">
        <v>9</v>
      </c>
      <c r="AW28" s="617"/>
      <c r="AX28" s="113">
        <f>SUM(AX26:AX27)</f>
        <v>0</v>
      </c>
      <c r="AY28" s="618" t="s">
        <v>9</v>
      </c>
      <c r="AZ28" s="617"/>
      <c r="BA28" s="113">
        <f>SUM(BA26:BA27)</f>
        <v>0</v>
      </c>
      <c r="BB28" s="618" t="s">
        <v>9</v>
      </c>
      <c r="BC28" s="617"/>
      <c r="BD28" s="113">
        <f>SUM(BD26:BD27)</f>
        <v>0</v>
      </c>
      <c r="BE28" s="618" t="s">
        <v>9</v>
      </c>
      <c r="BF28" s="617"/>
      <c r="BG28" s="113">
        <f>SUM(BG26:BG27)</f>
        <v>0</v>
      </c>
      <c r="BH28" s="618" t="s">
        <v>9</v>
      </c>
      <c r="BI28" s="617"/>
      <c r="BJ28" s="113">
        <f>SUM(BJ26:BJ27)</f>
        <v>0</v>
      </c>
      <c r="BK28" s="618" t="s">
        <v>9</v>
      </c>
      <c r="BL28" s="617"/>
      <c r="BM28" s="113">
        <f>SUM(BM26:BM27)</f>
        <v>0</v>
      </c>
      <c r="BN28" s="618" t="s">
        <v>9</v>
      </c>
      <c r="BO28" s="617"/>
      <c r="BP28" s="113">
        <f>SUM(BP26:BP27)</f>
        <v>0</v>
      </c>
      <c r="BQ28" s="618" t="s">
        <v>9</v>
      </c>
      <c r="BR28" s="617"/>
      <c r="BS28" s="113">
        <f>SUM(BS26:BS27)</f>
        <v>0</v>
      </c>
      <c r="BT28" s="618" t="s">
        <v>9</v>
      </c>
      <c r="BU28" s="617"/>
      <c r="BV28" s="113">
        <f>SUM(BV26:BV27)</f>
        <v>0</v>
      </c>
      <c r="BW28" s="618" t="s">
        <v>9</v>
      </c>
      <c r="BX28" s="617"/>
      <c r="BY28" s="113">
        <f>SUM(BY26:BY27)</f>
        <v>0</v>
      </c>
      <c r="BZ28" s="618" t="s">
        <v>9</v>
      </c>
      <c r="CA28" s="617"/>
      <c r="CB28" s="113">
        <f>SUM(CB26:CB27)</f>
        <v>0</v>
      </c>
      <c r="CC28" s="618" t="s">
        <v>9</v>
      </c>
      <c r="CD28" s="617"/>
      <c r="CE28" s="114">
        <f>SUM(CE26:CE27)</f>
        <v>0</v>
      </c>
      <c r="CF28" s="618" t="s">
        <v>9</v>
      </c>
      <c r="CG28" s="617"/>
      <c r="CH28" s="114">
        <f>SUM(CH26:CH27)</f>
        <v>0</v>
      </c>
      <c r="CI28" s="618" t="s">
        <v>9</v>
      </c>
      <c r="CJ28" s="617"/>
      <c r="CK28" s="35">
        <f>SUM(CK26:CK27)</f>
        <v>0</v>
      </c>
      <c r="CL28" s="618" t="s">
        <v>9</v>
      </c>
      <c r="CM28" s="617"/>
      <c r="CN28" s="35">
        <f>SUM(CN26:CN27)</f>
        <v>0</v>
      </c>
      <c r="CO28" s="618" t="s">
        <v>9</v>
      </c>
      <c r="CP28" s="617"/>
      <c r="CQ28" s="35">
        <f>SUM(CQ26:CQ27)</f>
        <v>4220.42</v>
      </c>
      <c r="CR28" s="618" t="s">
        <v>9</v>
      </c>
      <c r="CS28" s="617"/>
      <c r="CT28" s="35">
        <f>SUM(CT26:CT27)</f>
        <v>0</v>
      </c>
      <c r="CU28" s="618" t="s">
        <v>9</v>
      </c>
      <c r="CV28" s="617"/>
      <c r="CW28" s="35">
        <f>SUM(CW26:CW27)</f>
        <v>0</v>
      </c>
      <c r="CX28" s="618" t="s">
        <v>9</v>
      </c>
      <c r="CY28" s="617"/>
      <c r="CZ28" s="35">
        <f>SUM(CZ26:CZ27)</f>
        <v>4220.42</v>
      </c>
    </row>
    <row r="29" spans="1:104" s="319" customFormat="1">
      <c r="A29" s="27" t="s">
        <v>94</v>
      </c>
      <c r="B29" s="295"/>
      <c r="C29" s="292" t="s">
        <v>136</v>
      </c>
      <c r="D29" s="294"/>
      <c r="E29" s="343"/>
      <c r="F29" s="40"/>
      <c r="G29" s="196"/>
      <c r="H29" s="260"/>
      <c r="I29" s="89"/>
      <c r="J29" s="89"/>
      <c r="K29" s="30"/>
      <c r="L29" s="31"/>
      <c r="M29" s="148"/>
      <c r="N29" s="216"/>
      <c r="O29" s="157"/>
      <c r="P29" s="52"/>
      <c r="Q29" s="147"/>
      <c r="R29" s="157"/>
      <c r="S29" s="52"/>
      <c r="T29" s="147"/>
      <c r="U29" s="157"/>
      <c r="V29" s="52"/>
      <c r="W29" s="52"/>
      <c r="X29" s="157"/>
      <c r="Y29" s="52"/>
      <c r="Z29" s="52"/>
      <c r="AA29" s="157"/>
      <c r="AB29" s="52"/>
      <c r="AC29" s="52"/>
      <c r="AD29" s="157"/>
      <c r="AE29" s="52"/>
      <c r="AF29" s="52"/>
      <c r="AG29" s="157"/>
      <c r="AH29" s="52"/>
      <c r="AI29" s="52"/>
      <c r="AJ29" s="157"/>
      <c r="AK29" s="52"/>
      <c r="AL29" s="52"/>
      <c r="AM29" s="157"/>
      <c r="AN29" s="52"/>
      <c r="AO29" s="52"/>
      <c r="AP29" s="157"/>
      <c r="AQ29" s="52"/>
      <c r="AR29" s="52"/>
      <c r="AS29" s="157"/>
      <c r="AT29" s="52"/>
      <c r="AU29" s="52"/>
      <c r="AV29" s="157"/>
      <c r="AW29" s="52"/>
      <c r="AX29" s="52"/>
      <c r="AY29" s="157"/>
      <c r="AZ29" s="52"/>
      <c r="BA29" s="52"/>
      <c r="BB29" s="157"/>
      <c r="BC29" s="52"/>
      <c r="BD29" s="52"/>
      <c r="BE29" s="157"/>
      <c r="BF29" s="52"/>
      <c r="BG29" s="52"/>
      <c r="BH29" s="157"/>
      <c r="BI29" s="52"/>
      <c r="BJ29" s="52"/>
      <c r="BK29" s="157"/>
      <c r="BL29" s="52"/>
      <c r="BM29" s="52"/>
      <c r="BN29" s="157"/>
      <c r="BO29" s="52"/>
      <c r="BP29" s="52"/>
      <c r="BQ29" s="157"/>
      <c r="BR29" s="52"/>
      <c r="BS29" s="52"/>
      <c r="BT29" s="157"/>
      <c r="BU29" s="52"/>
      <c r="BV29" s="52"/>
      <c r="BW29" s="157"/>
      <c r="BX29" s="52"/>
      <c r="BY29" s="52"/>
      <c r="BZ29" s="157"/>
      <c r="CA29" s="52"/>
      <c r="CB29" s="52"/>
      <c r="CC29" s="157"/>
      <c r="CD29" s="52"/>
      <c r="CE29" s="158"/>
      <c r="CF29" s="157"/>
      <c r="CG29" s="52"/>
      <c r="CH29" s="158"/>
      <c r="CI29" s="157"/>
      <c r="CJ29" s="52"/>
      <c r="CK29" s="147"/>
      <c r="CL29" s="157"/>
      <c r="CM29" s="52"/>
      <c r="CN29" s="147"/>
      <c r="CO29" s="157"/>
      <c r="CP29" s="52"/>
      <c r="CQ29" s="147"/>
      <c r="CR29" s="157"/>
      <c r="CS29" s="52"/>
      <c r="CT29" s="147"/>
      <c r="CU29" s="157"/>
      <c r="CV29" s="52"/>
      <c r="CW29" s="147"/>
      <c r="CX29" s="157"/>
      <c r="CY29" s="52"/>
      <c r="CZ29" s="147"/>
    </row>
    <row r="30" spans="1:104" s="257" customFormat="1" ht="28.5">
      <c r="A30" s="32" t="s">
        <v>226</v>
      </c>
      <c r="B30" s="220" t="s">
        <v>370</v>
      </c>
      <c r="C30" s="444" t="s">
        <v>224</v>
      </c>
      <c r="D30" s="220" t="s">
        <v>16</v>
      </c>
      <c r="E30" s="334">
        <v>10.92</v>
      </c>
      <c r="F30" s="40">
        <f>'Quant Quadra'!F55</f>
        <v>409.28</v>
      </c>
      <c r="G30" s="197">
        <f t="shared" ref="G30:H31" si="23">F30</f>
        <v>409.28</v>
      </c>
      <c r="H30" s="260">
        <f t="shared" si="23"/>
        <v>409.28</v>
      </c>
      <c r="I30" s="254">
        <f t="shared" ref="I30:I31" si="24">G30-F30</f>
        <v>0</v>
      </c>
      <c r="J30" s="254">
        <f t="shared" ref="J30:J31" si="25">H30-G30</f>
        <v>0</v>
      </c>
      <c r="K30" s="220">
        <f>ROUND((E30*(1+$L$8))*(1+$F$8),2)</f>
        <v>15.12</v>
      </c>
      <c r="L30" s="255">
        <f>TRUNC(K30*F30,2)</f>
        <v>6188.31</v>
      </c>
      <c r="M30" s="280">
        <f>TRUNC(K30*I30,2)</f>
        <v>0</v>
      </c>
      <c r="N30" s="256">
        <f>TRUNC(K30*J30,2)</f>
        <v>0</v>
      </c>
      <c r="O30" s="157">
        <f t="shared" ref="O30:O31" si="26">P30/$F30*100</f>
        <v>0</v>
      </c>
      <c r="P30" s="52"/>
      <c r="Q30" s="147">
        <f t="shared" ref="Q30:Q31" si="27">TRUNC(P30*$K30,2)</f>
        <v>0</v>
      </c>
      <c r="R30" s="157" t="e">
        <f t="shared" ref="R30:R31" si="28">S30/(IF($H30&lt;&gt;$G30,($I30+$J30),$I30))*100</f>
        <v>#DIV/0!</v>
      </c>
      <c r="S30" s="52"/>
      <c r="T30" s="147">
        <f t="shared" ref="T30:T31" si="29">TRUNC(S30*$K30,2)</f>
        <v>0</v>
      </c>
      <c r="U30" s="157">
        <f t="shared" ref="U30:U31" si="30">V30/$F30*100</f>
        <v>0</v>
      </c>
      <c r="V30" s="52"/>
      <c r="W30" s="52">
        <f t="shared" ref="W30:W31" si="31">TRUNC(V30*$K30,2)</f>
        <v>0</v>
      </c>
      <c r="X30" s="157" t="e">
        <f t="shared" ref="X30:X31" si="32">Y30/(IF($H30&lt;&gt;$G30,($I30+$J30),$I30))*100</f>
        <v>#DIV/0!</v>
      </c>
      <c r="Y30" s="52"/>
      <c r="Z30" s="147">
        <f t="shared" ref="Z30:Z31" si="33">TRUNC(Y30*$K30,2)</f>
        <v>0</v>
      </c>
      <c r="AA30" s="157">
        <f t="shared" ref="AA30:AA31" si="34">AB30/$F30*100</f>
        <v>0</v>
      </c>
      <c r="AB30" s="52"/>
      <c r="AC30" s="52">
        <f t="shared" ref="AC30:AC31" si="35">TRUNC(AB30*$K30,2)</f>
        <v>0</v>
      </c>
      <c r="AD30" s="157" t="e">
        <f t="shared" ref="AD30:AD31" si="36">AE30/(IF($H30&lt;&gt;$G30,($I30+$J30),$I30))*100</f>
        <v>#DIV/0!</v>
      </c>
      <c r="AE30" s="52"/>
      <c r="AF30" s="147">
        <f t="shared" ref="AF30:AF31" si="37">TRUNC(AE30*$K30,2)</f>
        <v>0</v>
      </c>
      <c r="AG30" s="157">
        <f t="shared" ref="AG30:AG31" si="38">AH30/$F30*100</f>
        <v>0</v>
      </c>
      <c r="AH30" s="52"/>
      <c r="AI30" s="52">
        <f t="shared" ref="AI30:AI31" si="39">TRUNC(AH30*$K30,2)</f>
        <v>0</v>
      </c>
      <c r="AJ30" s="157" t="e">
        <f t="shared" ref="AJ30:AJ31" si="40">AK30/(IF($H30&lt;&gt;$G30,($I30+$J30),$I30))*100</f>
        <v>#DIV/0!</v>
      </c>
      <c r="AK30" s="52"/>
      <c r="AL30" s="147">
        <f t="shared" ref="AL30:AL31" si="41">TRUNC(AK30*$K30,2)</f>
        <v>0</v>
      </c>
      <c r="AM30" s="157">
        <f t="shared" ref="AM30:AM31" si="42">AN30/$F30*100</f>
        <v>0</v>
      </c>
      <c r="AN30" s="52"/>
      <c r="AO30" s="52">
        <f t="shared" ref="AO30:AO31" si="43">TRUNC(AN30*$K30,2)</f>
        <v>0</v>
      </c>
      <c r="AP30" s="157" t="e">
        <f t="shared" ref="AP30:AP31" si="44">AQ30/(IF($H30&lt;&gt;$G30,($I30+$J30),$I30))*100</f>
        <v>#DIV/0!</v>
      </c>
      <c r="AQ30" s="52"/>
      <c r="AR30" s="147">
        <f t="shared" ref="AR30:AR31" si="45">TRUNC(AQ30*$K30,2)</f>
        <v>0</v>
      </c>
      <c r="AS30" s="157">
        <f t="shared" ref="AS30:AS31" si="46">AT30/$F30*100</f>
        <v>0</v>
      </c>
      <c r="AT30" s="52"/>
      <c r="AU30" s="52">
        <f t="shared" ref="AU30:AU31" si="47">TRUNC(AT30*$K30,2)</f>
        <v>0</v>
      </c>
      <c r="AV30" s="157" t="e">
        <f t="shared" ref="AV30:AV31" si="48">AW30/(IF($H30&lt;&gt;$G30,($I30+$J30),$I30))*100</f>
        <v>#DIV/0!</v>
      </c>
      <c r="AW30" s="52"/>
      <c r="AX30" s="147">
        <f t="shared" ref="AX30:AX31" si="49">TRUNC(AW30*$K30,2)</f>
        <v>0</v>
      </c>
      <c r="AY30" s="157">
        <f t="shared" ref="AY30:AY31" si="50">AZ30/$F30*100</f>
        <v>0</v>
      </c>
      <c r="AZ30" s="52"/>
      <c r="BA30" s="52">
        <f t="shared" ref="BA30:BA31" si="51">TRUNC(AZ30*$K30,2)</f>
        <v>0</v>
      </c>
      <c r="BB30" s="157" t="e">
        <f t="shared" ref="BB30:BB31" si="52">BC30/(IF($H30&lt;&gt;$G30,($I30+$J30),$I30))*100</f>
        <v>#DIV/0!</v>
      </c>
      <c r="BC30" s="52"/>
      <c r="BD30" s="147">
        <f t="shared" ref="BD30:BD31" si="53">TRUNC(BC30*$K30,2)</f>
        <v>0</v>
      </c>
      <c r="BE30" s="157">
        <f t="shared" ref="BE30:BE31" si="54">BF30/$F30*100</f>
        <v>0</v>
      </c>
      <c r="BF30" s="52"/>
      <c r="BG30" s="52">
        <f t="shared" ref="BG30:BG31" si="55">TRUNC(BF30*$K30,2)</f>
        <v>0</v>
      </c>
      <c r="BH30" s="157" t="e">
        <f t="shared" ref="BH30:BH31" si="56">BI30/(IF($H30&lt;&gt;$G30,($I30+$J30),$I30))*100</f>
        <v>#DIV/0!</v>
      </c>
      <c r="BI30" s="52"/>
      <c r="BJ30" s="147">
        <f t="shared" ref="BJ30:BJ31" si="57">TRUNC(BI30*$K30,2)</f>
        <v>0</v>
      </c>
      <c r="BK30" s="157">
        <f t="shared" ref="BK30:BK31" si="58">BL30/$F30*100</f>
        <v>0</v>
      </c>
      <c r="BL30" s="52"/>
      <c r="BM30" s="52">
        <f t="shared" ref="BM30:BM31" si="59">TRUNC(BL30*$K30,2)</f>
        <v>0</v>
      </c>
      <c r="BN30" s="157" t="e">
        <f t="shared" ref="BN30:BN31" si="60">BO30/(IF($H30&lt;&gt;$G30,($I30+$J30),$I30))*100</f>
        <v>#DIV/0!</v>
      </c>
      <c r="BO30" s="52"/>
      <c r="BP30" s="147">
        <f t="shared" ref="BP30:BP31" si="61">TRUNC(BO30*$K30,2)</f>
        <v>0</v>
      </c>
      <c r="BQ30" s="157">
        <f t="shared" ref="BQ30:BQ31" si="62">BR30/$F30*100</f>
        <v>0</v>
      </c>
      <c r="BR30" s="52"/>
      <c r="BS30" s="52">
        <f t="shared" ref="BS30:BS31" si="63">TRUNC(BR30*$K30,2)</f>
        <v>0</v>
      </c>
      <c r="BT30" s="157" t="e">
        <f t="shared" ref="BT30:BT31" si="64">BU30/(IF($H30&lt;&gt;$G30,($I30+$J30),$I30))*100</f>
        <v>#DIV/0!</v>
      </c>
      <c r="BU30" s="52"/>
      <c r="BV30" s="147">
        <f t="shared" ref="BV30:BV31" si="65">TRUNC(BU30*$K30,2)</f>
        <v>0</v>
      </c>
      <c r="BW30" s="157">
        <f t="shared" ref="BW30:BW31" si="66">BX30/$F30*100</f>
        <v>0</v>
      </c>
      <c r="BX30" s="52"/>
      <c r="BY30" s="52">
        <f t="shared" ref="BY30:BY31" si="67">TRUNC(BX30*$K30,2)</f>
        <v>0</v>
      </c>
      <c r="BZ30" s="157" t="e">
        <f t="shared" ref="BZ30:BZ31" si="68">CA30/(IF($H30&lt;&gt;$G30,($I30+$J30),$I30))*100</f>
        <v>#DIV/0!</v>
      </c>
      <c r="CA30" s="52"/>
      <c r="CB30" s="147">
        <f t="shared" ref="CB30:CB31" si="69">TRUNC(CA30*$K30,2)</f>
        <v>0</v>
      </c>
      <c r="CC30" s="157">
        <f t="shared" ref="CC30:CC31" si="70">CD30/$F30*100</f>
        <v>0</v>
      </c>
      <c r="CD30" s="52"/>
      <c r="CE30" s="158">
        <f t="shared" ref="CE30:CE31" si="71">TRUNC(CD30*$K30,2)</f>
        <v>0</v>
      </c>
      <c r="CF30" s="157" t="e">
        <f t="shared" ref="CF30:CF31" si="72">CG30/(IF($H30&lt;&gt;$G30,($I30+$J30),$I30))*100</f>
        <v>#DIV/0!</v>
      </c>
      <c r="CG30" s="52"/>
      <c r="CH30" s="147">
        <f t="shared" ref="CH30:CH31" si="73">TRUNC(CG30*$K30,2)</f>
        <v>0</v>
      </c>
      <c r="CI30" s="157">
        <f t="shared" ref="CI30:CI31" si="74">CJ30/$F30*100</f>
        <v>0</v>
      </c>
      <c r="CJ30" s="52">
        <f t="shared" ref="CJ30:CJ31" si="75">V30+P30+AB30+AH30+AN30+AT30+AZ30+BF30+BL30+BR30+BX30+CD30</f>
        <v>0</v>
      </c>
      <c r="CK30" s="147">
        <f t="shared" ref="CK30:CK31" si="76">TRUNC(CJ30*$K30,2)</f>
        <v>0</v>
      </c>
      <c r="CL30" s="157" t="e">
        <f t="shared" ref="CL30:CL31" si="77">CM30/(IF($J30&lt;&gt;0,($H30-$F30),($G30-$F30)))*100</f>
        <v>#DIV/0!</v>
      </c>
      <c r="CM30" s="52">
        <f t="shared" ref="CM30:CM31" si="78">S30+Y30+AE30+AK30+AQ30+AW30+BC30+BI30+BO30+BU30+CA30+CG30</f>
        <v>0</v>
      </c>
      <c r="CN30" s="147">
        <f t="shared" ref="CN30:CN31" si="79">TRUNC(CM30*$K30,2)</f>
        <v>0</v>
      </c>
      <c r="CO30" s="157">
        <f t="shared" ref="CO30:CO31" si="80">CP30/$F30*100</f>
        <v>100</v>
      </c>
      <c r="CP30" s="52">
        <f t="shared" ref="CP30:CP31" si="81">F30-CJ30</f>
        <v>409.28</v>
      </c>
      <c r="CQ30" s="147">
        <f t="shared" ref="CQ30:CQ31" si="82">TRUNC(CP30*$K30,2)</f>
        <v>6188.31</v>
      </c>
      <c r="CR30" s="157" t="e">
        <f t="shared" ref="CR30:CR31" si="83">CS30/(IF(H30&lt;&gt;G30,(H30-F30),(G30-F30)))*100</f>
        <v>#DIV/0!</v>
      </c>
      <c r="CS30" s="52">
        <f t="shared" ref="CS30:CS31" si="84">(IF(H30&lt;&gt;G30,(H30-F30),(G30-F30)))-CM30</f>
        <v>0</v>
      </c>
      <c r="CT30" s="147">
        <f t="shared" ref="CT30:CT31" si="85">TRUNC(CS30*$K30,2)</f>
        <v>0</v>
      </c>
      <c r="CU30" s="156">
        <f t="shared" ref="CU30:CU31" si="86">$CV30/$H30</f>
        <v>0</v>
      </c>
      <c r="CV30" s="52">
        <f t="shared" ref="CV30:CV31" si="87">CJ30+CM30</f>
        <v>0</v>
      </c>
      <c r="CW30" s="147">
        <f t="shared" ref="CW30:CW31" si="88">TRUNC(CV30*$K30,2)</f>
        <v>0</v>
      </c>
      <c r="CX30" s="156">
        <f t="shared" ref="CX30:CX31" si="89">$CY30/($F30+IF($J30&lt;&gt;0,$J30,$I30))</f>
        <v>1</v>
      </c>
      <c r="CY30" s="52">
        <f t="shared" ref="CY30:CY31" si="90">CP30+CS30</f>
        <v>409.28</v>
      </c>
      <c r="CZ30" s="147">
        <f t="shared" ref="CZ30:CZ31" si="91">TRUNC(CY30*$K30,2)</f>
        <v>6188.31</v>
      </c>
    </row>
    <row r="31" spans="1:104" s="319" customFormat="1" ht="57">
      <c r="A31" s="32" t="s">
        <v>227</v>
      </c>
      <c r="B31" s="320" t="s">
        <v>420</v>
      </c>
      <c r="C31" s="445" t="s">
        <v>421</v>
      </c>
      <c r="D31" s="419" t="s">
        <v>165</v>
      </c>
      <c r="E31" s="334">
        <v>48.18</v>
      </c>
      <c r="F31" s="40">
        <f>'Quant Quadra'!F56</f>
        <v>114</v>
      </c>
      <c r="G31" s="197">
        <f t="shared" si="23"/>
        <v>114</v>
      </c>
      <c r="H31" s="260">
        <f t="shared" si="23"/>
        <v>114</v>
      </c>
      <c r="I31" s="89">
        <f t="shared" si="24"/>
        <v>0</v>
      </c>
      <c r="J31" s="89">
        <f t="shared" si="25"/>
        <v>0</v>
      </c>
      <c r="K31" s="30">
        <f t="shared" ref="K31" si="92">ROUND((E31*(1+$L$8))*(1+$F$8),2)</f>
        <v>66.709999999999994</v>
      </c>
      <c r="L31" s="31">
        <f t="shared" ref="L31" si="93">TRUNC(K31*F31,2)</f>
        <v>7604.94</v>
      </c>
      <c r="M31" s="148">
        <f t="shared" ref="M31" si="94">TRUNC(K31*I31,2)</f>
        <v>0</v>
      </c>
      <c r="N31" s="216">
        <f t="shared" ref="N31" si="95">TRUNC(K31*J31,2)</f>
        <v>0</v>
      </c>
      <c r="O31" s="157">
        <f t="shared" si="26"/>
        <v>0</v>
      </c>
      <c r="P31" s="52"/>
      <c r="Q31" s="147">
        <f t="shared" si="27"/>
        <v>0</v>
      </c>
      <c r="R31" s="157" t="e">
        <f t="shared" si="28"/>
        <v>#DIV/0!</v>
      </c>
      <c r="S31" s="52"/>
      <c r="T31" s="147">
        <f t="shared" si="29"/>
        <v>0</v>
      </c>
      <c r="U31" s="157">
        <f t="shared" si="30"/>
        <v>0</v>
      </c>
      <c r="V31" s="52"/>
      <c r="W31" s="52">
        <f t="shared" si="31"/>
        <v>0</v>
      </c>
      <c r="X31" s="157" t="e">
        <f t="shared" si="32"/>
        <v>#DIV/0!</v>
      </c>
      <c r="Y31" s="52"/>
      <c r="Z31" s="147">
        <f t="shared" si="33"/>
        <v>0</v>
      </c>
      <c r="AA31" s="157">
        <f t="shared" si="34"/>
        <v>0</v>
      </c>
      <c r="AB31" s="52"/>
      <c r="AC31" s="52">
        <f t="shared" si="35"/>
        <v>0</v>
      </c>
      <c r="AD31" s="157" t="e">
        <f t="shared" si="36"/>
        <v>#DIV/0!</v>
      </c>
      <c r="AE31" s="52"/>
      <c r="AF31" s="147">
        <f t="shared" si="37"/>
        <v>0</v>
      </c>
      <c r="AG31" s="157">
        <f t="shared" si="38"/>
        <v>0</v>
      </c>
      <c r="AH31" s="52"/>
      <c r="AI31" s="52">
        <f t="shared" si="39"/>
        <v>0</v>
      </c>
      <c r="AJ31" s="157" t="e">
        <f t="shared" si="40"/>
        <v>#DIV/0!</v>
      </c>
      <c r="AK31" s="52"/>
      <c r="AL31" s="147">
        <f t="shared" si="41"/>
        <v>0</v>
      </c>
      <c r="AM31" s="157">
        <f t="shared" si="42"/>
        <v>0</v>
      </c>
      <c r="AN31" s="52"/>
      <c r="AO31" s="52">
        <f t="shared" si="43"/>
        <v>0</v>
      </c>
      <c r="AP31" s="157" t="e">
        <f t="shared" si="44"/>
        <v>#DIV/0!</v>
      </c>
      <c r="AQ31" s="52"/>
      <c r="AR31" s="147">
        <f t="shared" si="45"/>
        <v>0</v>
      </c>
      <c r="AS31" s="157">
        <f t="shared" si="46"/>
        <v>0</v>
      </c>
      <c r="AT31" s="52"/>
      <c r="AU31" s="52">
        <f t="shared" si="47"/>
        <v>0</v>
      </c>
      <c r="AV31" s="157" t="e">
        <f t="shared" si="48"/>
        <v>#DIV/0!</v>
      </c>
      <c r="AW31" s="52"/>
      <c r="AX31" s="147">
        <f t="shared" si="49"/>
        <v>0</v>
      </c>
      <c r="AY31" s="157">
        <f t="shared" si="50"/>
        <v>0</v>
      </c>
      <c r="AZ31" s="52"/>
      <c r="BA31" s="52">
        <f t="shared" si="51"/>
        <v>0</v>
      </c>
      <c r="BB31" s="157" t="e">
        <f t="shared" si="52"/>
        <v>#DIV/0!</v>
      </c>
      <c r="BC31" s="52"/>
      <c r="BD31" s="147">
        <f t="shared" si="53"/>
        <v>0</v>
      </c>
      <c r="BE31" s="157">
        <f t="shared" si="54"/>
        <v>0</v>
      </c>
      <c r="BF31" s="52"/>
      <c r="BG31" s="52">
        <f t="shared" si="55"/>
        <v>0</v>
      </c>
      <c r="BH31" s="157" t="e">
        <f t="shared" si="56"/>
        <v>#DIV/0!</v>
      </c>
      <c r="BI31" s="52"/>
      <c r="BJ31" s="147">
        <f t="shared" si="57"/>
        <v>0</v>
      </c>
      <c r="BK31" s="157">
        <f t="shared" si="58"/>
        <v>0</v>
      </c>
      <c r="BL31" s="52"/>
      <c r="BM31" s="52">
        <f t="shared" si="59"/>
        <v>0</v>
      </c>
      <c r="BN31" s="157" t="e">
        <f t="shared" si="60"/>
        <v>#DIV/0!</v>
      </c>
      <c r="BO31" s="52"/>
      <c r="BP31" s="147">
        <f t="shared" si="61"/>
        <v>0</v>
      </c>
      <c r="BQ31" s="157">
        <f t="shared" si="62"/>
        <v>0</v>
      </c>
      <c r="BR31" s="52"/>
      <c r="BS31" s="52">
        <f t="shared" si="63"/>
        <v>0</v>
      </c>
      <c r="BT31" s="157" t="e">
        <f t="shared" si="64"/>
        <v>#DIV/0!</v>
      </c>
      <c r="BU31" s="52"/>
      <c r="BV31" s="147">
        <f t="shared" si="65"/>
        <v>0</v>
      </c>
      <c r="BW31" s="157">
        <f t="shared" si="66"/>
        <v>0</v>
      </c>
      <c r="BX31" s="52"/>
      <c r="BY31" s="52">
        <f t="shared" si="67"/>
        <v>0</v>
      </c>
      <c r="BZ31" s="157" t="e">
        <f t="shared" si="68"/>
        <v>#DIV/0!</v>
      </c>
      <c r="CA31" s="52"/>
      <c r="CB31" s="147">
        <f t="shared" si="69"/>
        <v>0</v>
      </c>
      <c r="CC31" s="157">
        <f t="shared" si="70"/>
        <v>0</v>
      </c>
      <c r="CD31" s="52"/>
      <c r="CE31" s="158">
        <f t="shared" si="71"/>
        <v>0</v>
      </c>
      <c r="CF31" s="157" t="e">
        <f t="shared" si="72"/>
        <v>#DIV/0!</v>
      </c>
      <c r="CG31" s="52"/>
      <c r="CH31" s="147">
        <f t="shared" si="73"/>
        <v>0</v>
      </c>
      <c r="CI31" s="157">
        <f t="shared" si="74"/>
        <v>0</v>
      </c>
      <c r="CJ31" s="52">
        <f t="shared" si="75"/>
        <v>0</v>
      </c>
      <c r="CK31" s="147">
        <f t="shared" si="76"/>
        <v>0</v>
      </c>
      <c r="CL31" s="157" t="e">
        <f t="shared" si="77"/>
        <v>#DIV/0!</v>
      </c>
      <c r="CM31" s="52">
        <f t="shared" si="78"/>
        <v>0</v>
      </c>
      <c r="CN31" s="147">
        <f t="shared" si="79"/>
        <v>0</v>
      </c>
      <c r="CO31" s="157">
        <f t="shared" si="80"/>
        <v>100</v>
      </c>
      <c r="CP31" s="52">
        <f t="shared" si="81"/>
        <v>114</v>
      </c>
      <c r="CQ31" s="147">
        <f t="shared" si="82"/>
        <v>7604.94</v>
      </c>
      <c r="CR31" s="157" t="e">
        <f t="shared" si="83"/>
        <v>#DIV/0!</v>
      </c>
      <c r="CS31" s="52">
        <f t="shared" si="84"/>
        <v>0</v>
      </c>
      <c r="CT31" s="147">
        <f t="shared" si="85"/>
        <v>0</v>
      </c>
      <c r="CU31" s="156">
        <f t="shared" si="86"/>
        <v>0</v>
      </c>
      <c r="CV31" s="52">
        <f t="shared" si="87"/>
        <v>0</v>
      </c>
      <c r="CW31" s="147">
        <f t="shared" si="88"/>
        <v>0</v>
      </c>
      <c r="CX31" s="156">
        <f t="shared" si="89"/>
        <v>1</v>
      </c>
      <c r="CY31" s="52">
        <f t="shared" si="90"/>
        <v>114</v>
      </c>
      <c r="CZ31" s="147">
        <f t="shared" si="91"/>
        <v>7604.94</v>
      </c>
    </row>
    <row r="32" spans="1:104" s="319" customFormat="1" ht="30">
      <c r="A32" s="32"/>
      <c r="B32" s="37"/>
      <c r="C32" s="33"/>
      <c r="D32" s="34"/>
      <c r="E32" s="343"/>
      <c r="F32" s="30"/>
      <c r="G32" s="196"/>
      <c r="H32" s="260"/>
      <c r="I32" s="89"/>
      <c r="J32" s="89"/>
      <c r="K32" s="155" t="s">
        <v>9</v>
      </c>
      <c r="L32" s="150">
        <f>SUM(L30:L31)</f>
        <v>13793.25</v>
      </c>
      <c r="M32" s="281">
        <f>SUM(M30:M31)</f>
        <v>0</v>
      </c>
      <c r="N32" s="218">
        <f>SUM(N30:N31)</f>
        <v>0</v>
      </c>
      <c r="O32" s="618" t="s">
        <v>9</v>
      </c>
      <c r="P32" s="617"/>
      <c r="Q32" s="35">
        <f>SUM(Q30:Q31)</f>
        <v>0</v>
      </c>
      <c r="R32" s="618" t="s">
        <v>9</v>
      </c>
      <c r="S32" s="617"/>
      <c r="T32" s="35">
        <f>SUM(T30:T31)</f>
        <v>0</v>
      </c>
      <c r="U32" s="618" t="s">
        <v>9</v>
      </c>
      <c r="V32" s="617"/>
      <c r="W32" s="113">
        <f>SUM(W30:W31)</f>
        <v>0</v>
      </c>
      <c r="X32" s="618" t="s">
        <v>9</v>
      </c>
      <c r="Y32" s="617"/>
      <c r="Z32" s="113">
        <f>SUM(Z30:Z31)</f>
        <v>0</v>
      </c>
      <c r="AA32" s="618" t="s">
        <v>9</v>
      </c>
      <c r="AB32" s="617"/>
      <c r="AC32" s="113">
        <f>SUM(AC30:AC31)</f>
        <v>0</v>
      </c>
      <c r="AD32" s="618" t="s">
        <v>9</v>
      </c>
      <c r="AE32" s="617"/>
      <c r="AF32" s="113">
        <f>SUM(AF30:AF31)</f>
        <v>0</v>
      </c>
      <c r="AG32" s="618" t="s">
        <v>9</v>
      </c>
      <c r="AH32" s="617"/>
      <c r="AI32" s="113">
        <f>SUM(AI30:AI31)</f>
        <v>0</v>
      </c>
      <c r="AJ32" s="618" t="s">
        <v>9</v>
      </c>
      <c r="AK32" s="617"/>
      <c r="AL32" s="113">
        <f>SUM(AL30:AL31)</f>
        <v>0</v>
      </c>
      <c r="AM32" s="618" t="s">
        <v>9</v>
      </c>
      <c r="AN32" s="617"/>
      <c r="AO32" s="113">
        <f>SUM(AO30:AO31)</f>
        <v>0</v>
      </c>
      <c r="AP32" s="618" t="s">
        <v>9</v>
      </c>
      <c r="AQ32" s="617"/>
      <c r="AR32" s="113">
        <f>SUM(AR30:AR31)</f>
        <v>0</v>
      </c>
      <c r="AS32" s="618" t="s">
        <v>9</v>
      </c>
      <c r="AT32" s="617"/>
      <c r="AU32" s="113">
        <f>SUM(AU30:AU31)</f>
        <v>0</v>
      </c>
      <c r="AV32" s="618" t="s">
        <v>9</v>
      </c>
      <c r="AW32" s="617"/>
      <c r="AX32" s="113">
        <f>SUM(AX30:AX31)</f>
        <v>0</v>
      </c>
      <c r="AY32" s="618" t="s">
        <v>9</v>
      </c>
      <c r="AZ32" s="617"/>
      <c r="BA32" s="113">
        <f>SUM(BA30:BA31)</f>
        <v>0</v>
      </c>
      <c r="BB32" s="618" t="s">
        <v>9</v>
      </c>
      <c r="BC32" s="617"/>
      <c r="BD32" s="113">
        <f>SUM(BD30:BD31)</f>
        <v>0</v>
      </c>
      <c r="BE32" s="618" t="s">
        <v>9</v>
      </c>
      <c r="BF32" s="617"/>
      <c r="BG32" s="113">
        <f>SUM(BG30:BG31)</f>
        <v>0</v>
      </c>
      <c r="BH32" s="618" t="s">
        <v>9</v>
      </c>
      <c r="BI32" s="617"/>
      <c r="BJ32" s="113">
        <f>SUM(BJ30:BJ31)</f>
        <v>0</v>
      </c>
      <c r="BK32" s="618" t="s">
        <v>9</v>
      </c>
      <c r="BL32" s="617"/>
      <c r="BM32" s="113">
        <f>SUM(BM30:BM31)</f>
        <v>0</v>
      </c>
      <c r="BN32" s="618" t="s">
        <v>9</v>
      </c>
      <c r="BO32" s="617"/>
      <c r="BP32" s="113">
        <f>SUM(BP30:BP31)</f>
        <v>0</v>
      </c>
      <c r="BQ32" s="618" t="s">
        <v>9</v>
      </c>
      <c r="BR32" s="617"/>
      <c r="BS32" s="113">
        <f>SUM(BS30:BS31)</f>
        <v>0</v>
      </c>
      <c r="BT32" s="618" t="s">
        <v>9</v>
      </c>
      <c r="BU32" s="617"/>
      <c r="BV32" s="113">
        <f>SUM(BV30:BV31)</f>
        <v>0</v>
      </c>
      <c r="BW32" s="618" t="s">
        <v>9</v>
      </c>
      <c r="BX32" s="617"/>
      <c r="BY32" s="113">
        <f>SUM(BY30:BY31)</f>
        <v>0</v>
      </c>
      <c r="BZ32" s="618" t="s">
        <v>9</v>
      </c>
      <c r="CA32" s="617"/>
      <c r="CB32" s="113">
        <f>SUM(CB30:CB31)</f>
        <v>0</v>
      </c>
      <c r="CC32" s="618" t="s">
        <v>9</v>
      </c>
      <c r="CD32" s="617"/>
      <c r="CE32" s="114">
        <f>SUM(CE30:CE31)</f>
        <v>0</v>
      </c>
      <c r="CF32" s="618" t="s">
        <v>9</v>
      </c>
      <c r="CG32" s="617"/>
      <c r="CH32" s="114">
        <f>SUM(CH30:CH31)</f>
        <v>0</v>
      </c>
      <c r="CI32" s="618" t="s">
        <v>9</v>
      </c>
      <c r="CJ32" s="617"/>
      <c r="CK32" s="35">
        <f>SUM(CK30:CK31)</f>
        <v>0</v>
      </c>
      <c r="CL32" s="618" t="s">
        <v>9</v>
      </c>
      <c r="CM32" s="617"/>
      <c r="CN32" s="35">
        <f>SUM(CN30:CN31)</f>
        <v>0</v>
      </c>
      <c r="CO32" s="618" t="s">
        <v>9</v>
      </c>
      <c r="CP32" s="617"/>
      <c r="CQ32" s="35">
        <f>SUM(CQ29:CQ31)</f>
        <v>13793.25</v>
      </c>
      <c r="CR32" s="618" t="s">
        <v>9</v>
      </c>
      <c r="CS32" s="617"/>
      <c r="CT32" s="35">
        <f>SUM(CT29:CT31)</f>
        <v>0</v>
      </c>
      <c r="CU32" s="618" t="s">
        <v>9</v>
      </c>
      <c r="CV32" s="617"/>
      <c r="CW32" s="35">
        <f>SUM(CW30:CW31)</f>
        <v>0</v>
      </c>
      <c r="CX32" s="618" t="s">
        <v>9</v>
      </c>
      <c r="CY32" s="617"/>
      <c r="CZ32" s="35">
        <f>SUM(CZ29:CZ31)</f>
        <v>13793.25</v>
      </c>
    </row>
    <row r="33" spans="1:104" s="319" customFormat="1">
      <c r="A33" s="27" t="s">
        <v>97</v>
      </c>
      <c r="B33" s="38"/>
      <c r="C33" s="39" t="s">
        <v>14</v>
      </c>
      <c r="D33" s="34"/>
      <c r="E33" s="343"/>
      <c r="F33" s="40"/>
      <c r="G33" s="196"/>
      <c r="H33" s="260"/>
      <c r="I33" s="89"/>
      <c r="J33" s="89"/>
      <c r="K33" s="30"/>
      <c r="L33" s="31"/>
      <c r="M33" s="148"/>
      <c r="N33" s="216"/>
      <c r="O33" s="157"/>
      <c r="P33" s="52"/>
      <c r="Q33" s="147"/>
      <c r="R33" s="157"/>
      <c r="S33" s="52"/>
      <c r="T33" s="147"/>
      <c r="U33" s="157"/>
      <c r="V33" s="52"/>
      <c r="W33" s="52"/>
      <c r="X33" s="157"/>
      <c r="Y33" s="52"/>
      <c r="Z33" s="52"/>
      <c r="AA33" s="157"/>
      <c r="AB33" s="52"/>
      <c r="AC33" s="52"/>
      <c r="AD33" s="157"/>
      <c r="AE33" s="52"/>
      <c r="AF33" s="52"/>
      <c r="AG33" s="157"/>
      <c r="AH33" s="52"/>
      <c r="AI33" s="52"/>
      <c r="AJ33" s="157"/>
      <c r="AK33" s="52"/>
      <c r="AL33" s="52"/>
      <c r="AM33" s="157"/>
      <c r="AN33" s="52"/>
      <c r="AO33" s="52"/>
      <c r="AP33" s="157"/>
      <c r="AQ33" s="52"/>
      <c r="AR33" s="52"/>
      <c r="AS33" s="157"/>
      <c r="AT33" s="52"/>
      <c r="AU33" s="52"/>
      <c r="AV33" s="157"/>
      <c r="AW33" s="52"/>
      <c r="AX33" s="52"/>
      <c r="AY33" s="157"/>
      <c r="AZ33" s="52"/>
      <c r="BA33" s="52"/>
      <c r="BB33" s="157"/>
      <c r="BC33" s="52"/>
      <c r="BD33" s="52"/>
      <c r="BE33" s="157"/>
      <c r="BF33" s="52"/>
      <c r="BG33" s="52"/>
      <c r="BH33" s="157"/>
      <c r="BI33" s="52"/>
      <c r="BJ33" s="52"/>
      <c r="BK33" s="157"/>
      <c r="BL33" s="52"/>
      <c r="BM33" s="52"/>
      <c r="BN33" s="157"/>
      <c r="BO33" s="52"/>
      <c r="BP33" s="52"/>
      <c r="BQ33" s="157"/>
      <c r="BR33" s="52"/>
      <c r="BS33" s="52"/>
      <c r="BT33" s="157"/>
      <c r="BU33" s="52"/>
      <c r="BV33" s="52"/>
      <c r="BW33" s="157"/>
      <c r="BX33" s="52"/>
      <c r="BY33" s="52"/>
      <c r="BZ33" s="157"/>
      <c r="CA33" s="52"/>
      <c r="CB33" s="52"/>
      <c r="CC33" s="157"/>
      <c r="CD33" s="52"/>
      <c r="CE33" s="158"/>
      <c r="CF33" s="157"/>
      <c r="CG33" s="52"/>
      <c r="CH33" s="158"/>
      <c r="CI33" s="157"/>
      <c r="CJ33" s="52"/>
      <c r="CK33" s="147"/>
      <c r="CL33" s="157"/>
      <c r="CM33" s="52"/>
      <c r="CN33" s="147"/>
      <c r="CO33" s="157"/>
      <c r="CP33" s="52"/>
      <c r="CQ33" s="147"/>
      <c r="CR33" s="157"/>
      <c r="CS33" s="52"/>
      <c r="CT33" s="147"/>
      <c r="CU33" s="157"/>
      <c r="CV33" s="52"/>
      <c r="CW33" s="147"/>
      <c r="CX33" s="157"/>
      <c r="CY33" s="52"/>
      <c r="CZ33" s="147"/>
    </row>
    <row r="34" spans="1:104" s="257" customFormat="1" ht="42.75">
      <c r="A34" s="253" t="s">
        <v>98</v>
      </c>
      <c r="B34" s="191" t="s">
        <v>410</v>
      </c>
      <c r="C34" s="442" t="s">
        <v>411</v>
      </c>
      <c r="D34" s="54" t="s">
        <v>16</v>
      </c>
      <c r="E34" s="334">
        <v>26.42</v>
      </c>
      <c r="F34" s="223">
        <f>'Quant Quadra'!F59</f>
        <v>467.56</v>
      </c>
      <c r="G34" s="197">
        <f t="shared" ref="G34:H36" si="96">F34</f>
        <v>467.56</v>
      </c>
      <c r="H34" s="260">
        <f t="shared" si="96"/>
        <v>467.56</v>
      </c>
      <c r="I34" s="254">
        <f t="shared" ref="I34:J36" si="97">G34-F34</f>
        <v>0</v>
      </c>
      <c r="J34" s="254">
        <f t="shared" si="97"/>
        <v>0</v>
      </c>
      <c r="K34" s="220">
        <f>ROUND((E34*(1+$L$8))*(1+$F$8),2)</f>
        <v>36.58</v>
      </c>
      <c r="L34" s="255">
        <f>TRUNC(K34*F34,2)</f>
        <v>17103.34</v>
      </c>
      <c r="M34" s="280">
        <f>TRUNC(K34*I34,2)</f>
        <v>0</v>
      </c>
      <c r="N34" s="256">
        <f>TRUNC(K34*J34,2)</f>
        <v>0</v>
      </c>
      <c r="O34" s="157">
        <f>P34/$F34*100</f>
        <v>0</v>
      </c>
      <c r="P34" s="52"/>
      <c r="Q34" s="147">
        <f>TRUNC(P34*$K34,2)</f>
        <v>0</v>
      </c>
      <c r="R34" s="157" t="e">
        <f>S34/(IF($H34&lt;&gt;$G34,($I34+$J34),$I34))*100</f>
        <v>#DIV/0!</v>
      </c>
      <c r="S34" s="52"/>
      <c r="T34" s="147">
        <f>TRUNC(S34*$K34,2)</f>
        <v>0</v>
      </c>
      <c r="U34" s="157">
        <f>V34/$F34*100</f>
        <v>0</v>
      </c>
      <c r="V34" s="52"/>
      <c r="W34" s="52">
        <f>TRUNC(V34*$K34,2)</f>
        <v>0</v>
      </c>
      <c r="X34" s="157" t="e">
        <f>Y34/(IF($H34&lt;&gt;$G34,($I34+$J34),$I34))*100</f>
        <v>#DIV/0!</v>
      </c>
      <c r="Y34" s="52"/>
      <c r="Z34" s="147">
        <f>TRUNC(Y34*$K34,2)</f>
        <v>0</v>
      </c>
      <c r="AA34" s="157">
        <f>AB34/$F34*100</f>
        <v>0</v>
      </c>
      <c r="AB34" s="52"/>
      <c r="AC34" s="52">
        <f>TRUNC(AB34*$K34,2)</f>
        <v>0</v>
      </c>
      <c r="AD34" s="157" t="e">
        <f>AE34/(IF($H34&lt;&gt;$G34,($I34+$J34),$I34))*100</f>
        <v>#DIV/0!</v>
      </c>
      <c r="AE34" s="52"/>
      <c r="AF34" s="147">
        <f>TRUNC(AE34*$K34,2)</f>
        <v>0</v>
      </c>
      <c r="AG34" s="157">
        <f>AH34/$F34*100</f>
        <v>0</v>
      </c>
      <c r="AH34" s="52"/>
      <c r="AI34" s="52">
        <f>TRUNC(AH34*$K34,2)</f>
        <v>0</v>
      </c>
      <c r="AJ34" s="157" t="e">
        <f>AK34/(IF($H34&lt;&gt;$G34,($I34+$J34),$I34))*100</f>
        <v>#DIV/0!</v>
      </c>
      <c r="AK34" s="52"/>
      <c r="AL34" s="147">
        <f>TRUNC(AK34*$K34,2)</f>
        <v>0</v>
      </c>
      <c r="AM34" s="157">
        <f>AN34/$F34*100</f>
        <v>0</v>
      </c>
      <c r="AN34" s="52"/>
      <c r="AO34" s="52">
        <f>TRUNC(AN34*$K34,2)</f>
        <v>0</v>
      </c>
      <c r="AP34" s="157" t="e">
        <f>AQ34/(IF($H34&lt;&gt;$G34,($I34+$J34),$I34))*100</f>
        <v>#DIV/0!</v>
      </c>
      <c r="AQ34" s="52"/>
      <c r="AR34" s="147">
        <f>TRUNC(AQ34*$K34,2)</f>
        <v>0</v>
      </c>
      <c r="AS34" s="157">
        <f>AT34/$F34*100</f>
        <v>0</v>
      </c>
      <c r="AT34" s="52"/>
      <c r="AU34" s="52">
        <f>TRUNC(AT34*$K34,2)</f>
        <v>0</v>
      </c>
      <c r="AV34" s="157" t="e">
        <f>AW34/(IF($H34&lt;&gt;$G34,($I34+$J34),$I34))*100</f>
        <v>#DIV/0!</v>
      </c>
      <c r="AW34" s="52"/>
      <c r="AX34" s="147">
        <f>TRUNC(AW34*$K34,2)</f>
        <v>0</v>
      </c>
      <c r="AY34" s="157">
        <f>AZ34/$F34*100</f>
        <v>0</v>
      </c>
      <c r="AZ34" s="52"/>
      <c r="BA34" s="52">
        <f>TRUNC(AZ34*$K34,2)</f>
        <v>0</v>
      </c>
      <c r="BB34" s="157" t="e">
        <f>BC34/(IF($H34&lt;&gt;$G34,($I34+$J34),$I34))*100</f>
        <v>#DIV/0!</v>
      </c>
      <c r="BC34" s="52"/>
      <c r="BD34" s="147">
        <f>TRUNC(BC34*$K34,2)</f>
        <v>0</v>
      </c>
      <c r="BE34" s="157">
        <f>BF34/$F34*100</f>
        <v>0</v>
      </c>
      <c r="BF34" s="52"/>
      <c r="BG34" s="52">
        <f>TRUNC(BF34*$K34,2)</f>
        <v>0</v>
      </c>
      <c r="BH34" s="157" t="e">
        <f>BI34/(IF($H34&lt;&gt;$G34,($I34+$J34),$I34))*100</f>
        <v>#DIV/0!</v>
      </c>
      <c r="BI34" s="52"/>
      <c r="BJ34" s="147">
        <f>TRUNC(BI34*$K34,2)</f>
        <v>0</v>
      </c>
      <c r="BK34" s="157">
        <f>BL34/$F34*100</f>
        <v>0</v>
      </c>
      <c r="BL34" s="52"/>
      <c r="BM34" s="52">
        <f>TRUNC(BL34*$K34,2)</f>
        <v>0</v>
      </c>
      <c r="BN34" s="157" t="e">
        <f>BO34/(IF($H34&lt;&gt;$G34,($I34+$J34),$I34))*100</f>
        <v>#DIV/0!</v>
      </c>
      <c r="BO34" s="52"/>
      <c r="BP34" s="147">
        <f>TRUNC(BO34*$K34,2)</f>
        <v>0</v>
      </c>
      <c r="BQ34" s="157">
        <f>BR34/$F34*100</f>
        <v>0</v>
      </c>
      <c r="BR34" s="52"/>
      <c r="BS34" s="52">
        <f>TRUNC(BR34*$K34,2)</f>
        <v>0</v>
      </c>
      <c r="BT34" s="157" t="e">
        <f>BU34/(IF($H34&lt;&gt;$G34,($I34+$J34),$I34))*100</f>
        <v>#DIV/0!</v>
      </c>
      <c r="BU34" s="52"/>
      <c r="BV34" s="147">
        <f>TRUNC(BU34*$K34,2)</f>
        <v>0</v>
      </c>
      <c r="BW34" s="157">
        <f>BX34/$F34*100</f>
        <v>0</v>
      </c>
      <c r="BX34" s="52"/>
      <c r="BY34" s="52">
        <f>TRUNC(BX34*$K34,2)</f>
        <v>0</v>
      </c>
      <c r="BZ34" s="157" t="e">
        <f>CA34/(IF($H34&lt;&gt;$G34,($I34+$J34),$I34))*100</f>
        <v>#DIV/0!</v>
      </c>
      <c r="CA34" s="52"/>
      <c r="CB34" s="147">
        <f>TRUNC(CA34*$K34,2)</f>
        <v>0</v>
      </c>
      <c r="CC34" s="157">
        <f>CD34/$F34*100</f>
        <v>0</v>
      </c>
      <c r="CD34" s="52"/>
      <c r="CE34" s="158">
        <f>TRUNC(CD34*$K34,2)</f>
        <v>0</v>
      </c>
      <c r="CF34" s="157" t="e">
        <f>CG34/(IF($H34&lt;&gt;$G34,($I34+$J34),$I34))*100</f>
        <v>#DIV/0!</v>
      </c>
      <c r="CG34" s="52"/>
      <c r="CH34" s="147">
        <f>TRUNC(CG34*$K34,2)</f>
        <v>0</v>
      </c>
      <c r="CI34" s="157">
        <f>CJ34/$F34*100</f>
        <v>0</v>
      </c>
      <c r="CJ34" s="52">
        <f>V34+P34+AB34+AH34+AN34+AT34+AZ34+BF34+BL34+BR34+BX34+CD34</f>
        <v>0</v>
      </c>
      <c r="CK34" s="147">
        <f>TRUNC(CJ34*$K34,2)</f>
        <v>0</v>
      </c>
      <c r="CL34" s="157" t="e">
        <f>CM34/(IF($J34&lt;&gt;0,($H34-$F34),($G34-$F34)))*100</f>
        <v>#DIV/0!</v>
      </c>
      <c r="CM34" s="52">
        <f>S34+Y34+AE34+AK34+AQ34+AW34+BC34+BI34+BO34+BU34+CA34+CG34</f>
        <v>0</v>
      </c>
      <c r="CN34" s="147">
        <f>TRUNC(CM34*$K34,2)</f>
        <v>0</v>
      </c>
      <c r="CO34" s="157">
        <f>CP34/$F34*100</f>
        <v>100</v>
      </c>
      <c r="CP34" s="52">
        <f>F34-CJ34</f>
        <v>467.56</v>
      </c>
      <c r="CQ34" s="147">
        <f>TRUNC(CP34*$K34,2)</f>
        <v>17103.34</v>
      </c>
      <c r="CR34" s="157" t="e">
        <f>CS34/(IF(H34&lt;&gt;G34,(H34-F34),(G34-F34)))*100</f>
        <v>#DIV/0!</v>
      </c>
      <c r="CS34" s="52">
        <f>(IF(H34&lt;&gt;G34,(H34-F34),(G34-F34)))-CM34</f>
        <v>0</v>
      </c>
      <c r="CT34" s="147">
        <f>TRUNC(CS34*$K34,2)</f>
        <v>0</v>
      </c>
      <c r="CU34" s="156">
        <f>$CV34/$H34</f>
        <v>0</v>
      </c>
      <c r="CV34" s="52">
        <f>CJ34+CM34</f>
        <v>0</v>
      </c>
      <c r="CW34" s="147">
        <f>TRUNC(CV34*$K34,2)</f>
        <v>0</v>
      </c>
      <c r="CX34" s="156">
        <f>$CY34/($F34+IF($J34&lt;&gt;0,$J34,$I34))</f>
        <v>1</v>
      </c>
      <c r="CY34" s="52">
        <f>CP34+CS34</f>
        <v>467.56</v>
      </c>
      <c r="CZ34" s="147">
        <f>TRUNC(CY34*$K34,2)</f>
        <v>17103.34</v>
      </c>
    </row>
    <row r="35" spans="1:104" s="257" customFormat="1">
      <c r="A35" s="253" t="s">
        <v>99</v>
      </c>
      <c r="B35" s="191" t="s">
        <v>366</v>
      </c>
      <c r="C35" s="442" t="s">
        <v>225</v>
      </c>
      <c r="D35" s="54" t="s">
        <v>165</v>
      </c>
      <c r="E35" s="334">
        <v>364.77</v>
      </c>
      <c r="F35" s="223">
        <f>'Quant Quadra'!F60</f>
        <v>2</v>
      </c>
      <c r="G35" s="197">
        <f t="shared" si="96"/>
        <v>2</v>
      </c>
      <c r="H35" s="260">
        <f t="shared" si="96"/>
        <v>2</v>
      </c>
      <c r="I35" s="254">
        <f t="shared" si="97"/>
        <v>0</v>
      </c>
      <c r="J35" s="254">
        <f t="shared" si="97"/>
        <v>0</v>
      </c>
      <c r="K35" s="220">
        <f>ROUND((E35*(1+$L$8))*(1+$F$8),2)</f>
        <v>505.03</v>
      </c>
      <c r="L35" s="255">
        <f>TRUNC(K35*F35,2)</f>
        <v>1010.06</v>
      </c>
      <c r="M35" s="280">
        <f>TRUNC(K35*I35,2)</f>
        <v>0</v>
      </c>
      <c r="N35" s="256">
        <f>TRUNC(K35*J35,2)</f>
        <v>0</v>
      </c>
      <c r="O35" s="157">
        <f>P35/$F35*100</f>
        <v>0</v>
      </c>
      <c r="P35" s="52"/>
      <c r="Q35" s="147">
        <f>TRUNC(P35*$K35,2)</f>
        <v>0</v>
      </c>
      <c r="R35" s="157" t="e">
        <f>S35/(IF($H35&lt;&gt;$G35,($I35+$J35),$I35))*100</f>
        <v>#DIV/0!</v>
      </c>
      <c r="S35" s="52"/>
      <c r="T35" s="147">
        <f>TRUNC(S35*$K35,2)</f>
        <v>0</v>
      </c>
      <c r="U35" s="157">
        <f>V35/$F35*100</f>
        <v>0</v>
      </c>
      <c r="V35" s="52"/>
      <c r="W35" s="52">
        <f>TRUNC(V35*$K35,2)</f>
        <v>0</v>
      </c>
      <c r="X35" s="157" t="e">
        <f>Y35/(IF($H35&lt;&gt;$G35,($I35+$J35),$I35))*100</f>
        <v>#DIV/0!</v>
      </c>
      <c r="Y35" s="52"/>
      <c r="Z35" s="147">
        <f>TRUNC(Y35*$K35,2)</f>
        <v>0</v>
      </c>
      <c r="AA35" s="157">
        <f>AB35/$F35*100</f>
        <v>0</v>
      </c>
      <c r="AB35" s="52"/>
      <c r="AC35" s="52">
        <f>TRUNC(AB35*$K35,2)</f>
        <v>0</v>
      </c>
      <c r="AD35" s="157" t="e">
        <f>AE35/(IF($H35&lt;&gt;$G35,($I35+$J35),$I35))*100</f>
        <v>#DIV/0!</v>
      </c>
      <c r="AE35" s="52"/>
      <c r="AF35" s="147">
        <f>TRUNC(AE35*$K35,2)</f>
        <v>0</v>
      </c>
      <c r="AG35" s="157">
        <f>AH35/$F35*100</f>
        <v>0</v>
      </c>
      <c r="AH35" s="52"/>
      <c r="AI35" s="52">
        <f>TRUNC(AH35*$K35,2)</f>
        <v>0</v>
      </c>
      <c r="AJ35" s="157" t="e">
        <f>AK35/(IF($H35&lt;&gt;$G35,($I35+$J35),$I35))*100</f>
        <v>#DIV/0!</v>
      </c>
      <c r="AK35" s="52"/>
      <c r="AL35" s="147">
        <f>TRUNC(AK35*$K35,2)</f>
        <v>0</v>
      </c>
      <c r="AM35" s="157">
        <f>AN35/$F35*100</f>
        <v>0</v>
      </c>
      <c r="AN35" s="52"/>
      <c r="AO35" s="52">
        <f>TRUNC(AN35*$K35,2)</f>
        <v>0</v>
      </c>
      <c r="AP35" s="157" t="e">
        <f>AQ35/(IF($H35&lt;&gt;$G35,($I35+$J35),$I35))*100</f>
        <v>#DIV/0!</v>
      </c>
      <c r="AQ35" s="52"/>
      <c r="AR35" s="147">
        <f>TRUNC(AQ35*$K35,2)</f>
        <v>0</v>
      </c>
      <c r="AS35" s="157">
        <f>AT35/$F35*100</f>
        <v>0</v>
      </c>
      <c r="AT35" s="52"/>
      <c r="AU35" s="52">
        <f>TRUNC(AT35*$K35,2)</f>
        <v>0</v>
      </c>
      <c r="AV35" s="157" t="e">
        <f>AW35/(IF($H35&lt;&gt;$G35,($I35+$J35),$I35))*100</f>
        <v>#DIV/0!</v>
      </c>
      <c r="AW35" s="52"/>
      <c r="AX35" s="147">
        <f>TRUNC(AW35*$K35,2)</f>
        <v>0</v>
      </c>
      <c r="AY35" s="157">
        <f>AZ35/$F35*100</f>
        <v>0</v>
      </c>
      <c r="AZ35" s="52"/>
      <c r="BA35" s="52">
        <f>TRUNC(AZ35*$K35,2)</f>
        <v>0</v>
      </c>
      <c r="BB35" s="157" t="e">
        <f>BC35/(IF($H35&lt;&gt;$G35,($I35+$J35),$I35))*100</f>
        <v>#DIV/0!</v>
      </c>
      <c r="BC35" s="52"/>
      <c r="BD35" s="147">
        <f>TRUNC(BC35*$K35,2)</f>
        <v>0</v>
      </c>
      <c r="BE35" s="157">
        <f>BF35/$F35*100</f>
        <v>0</v>
      </c>
      <c r="BF35" s="52"/>
      <c r="BG35" s="52">
        <f>TRUNC(BF35*$K35,2)</f>
        <v>0</v>
      </c>
      <c r="BH35" s="157" t="e">
        <f>BI35/(IF($H35&lt;&gt;$G35,($I35+$J35),$I35))*100</f>
        <v>#DIV/0!</v>
      </c>
      <c r="BI35" s="52"/>
      <c r="BJ35" s="147">
        <f>TRUNC(BI35*$K35,2)</f>
        <v>0</v>
      </c>
      <c r="BK35" s="157">
        <f>BL35/$F35*100</f>
        <v>0</v>
      </c>
      <c r="BL35" s="52"/>
      <c r="BM35" s="52">
        <f>TRUNC(BL35*$K35,2)</f>
        <v>0</v>
      </c>
      <c r="BN35" s="157" t="e">
        <f>BO35/(IF($H35&lt;&gt;$G35,($I35+$J35),$I35))*100</f>
        <v>#DIV/0!</v>
      </c>
      <c r="BO35" s="52"/>
      <c r="BP35" s="147">
        <f>TRUNC(BO35*$K35,2)</f>
        <v>0</v>
      </c>
      <c r="BQ35" s="157">
        <f>BR35/$F35*100</f>
        <v>0</v>
      </c>
      <c r="BR35" s="52"/>
      <c r="BS35" s="52">
        <f>TRUNC(BR35*$K35,2)</f>
        <v>0</v>
      </c>
      <c r="BT35" s="157" t="e">
        <f>BU35/(IF($H35&lt;&gt;$G35,($I35+$J35),$I35))*100</f>
        <v>#DIV/0!</v>
      </c>
      <c r="BU35" s="52"/>
      <c r="BV35" s="147">
        <f>TRUNC(BU35*$K35,2)</f>
        <v>0</v>
      </c>
      <c r="BW35" s="157">
        <f>BX35/$F35*100</f>
        <v>0</v>
      </c>
      <c r="BX35" s="52"/>
      <c r="BY35" s="52">
        <f>TRUNC(BX35*$K35,2)</f>
        <v>0</v>
      </c>
      <c r="BZ35" s="157" t="e">
        <f>CA35/(IF($H35&lt;&gt;$G35,($I35+$J35),$I35))*100</f>
        <v>#DIV/0!</v>
      </c>
      <c r="CA35" s="52"/>
      <c r="CB35" s="147">
        <f>TRUNC(CA35*$K35,2)</f>
        <v>0</v>
      </c>
      <c r="CC35" s="157">
        <f>CD35/$F35*100</f>
        <v>0</v>
      </c>
      <c r="CD35" s="52"/>
      <c r="CE35" s="158">
        <f>TRUNC(CD35*$K35,2)</f>
        <v>0</v>
      </c>
      <c r="CF35" s="157" t="e">
        <f>CG35/(IF($H35&lt;&gt;$G35,($I35+$J35),$I35))*100</f>
        <v>#DIV/0!</v>
      </c>
      <c r="CG35" s="52"/>
      <c r="CH35" s="147">
        <f>TRUNC(CG35*$K35,2)</f>
        <v>0</v>
      </c>
      <c r="CI35" s="157">
        <f>CJ35/$F35*100</f>
        <v>0</v>
      </c>
      <c r="CJ35" s="52">
        <f>V35+P35+AB35+AH35+AN35+AT35+AZ35+BF35+BL35+BR35+BX35+CD35</f>
        <v>0</v>
      </c>
      <c r="CK35" s="147">
        <f>TRUNC(CJ35*$K35,2)</f>
        <v>0</v>
      </c>
      <c r="CL35" s="157" t="e">
        <f>CM35/(IF($J35&lt;&gt;0,($H35-$F35),($G35-$F35)))*100</f>
        <v>#DIV/0!</v>
      </c>
      <c r="CM35" s="52">
        <f>S35+Y35+AE35+AK35+AQ35+AW35+BC35+BI35+BO35+BU35+CA35+CG35</f>
        <v>0</v>
      </c>
      <c r="CN35" s="147">
        <f>TRUNC(CM35*$K35,2)</f>
        <v>0</v>
      </c>
      <c r="CO35" s="157">
        <f>CP35/$F35*100</f>
        <v>100</v>
      </c>
      <c r="CP35" s="52">
        <f>F35-CJ35</f>
        <v>2</v>
      </c>
      <c r="CQ35" s="147">
        <f>TRUNC(CP35*$K35,2)</f>
        <v>1010.06</v>
      </c>
      <c r="CR35" s="157" t="e">
        <f>CS35/(IF(H35&lt;&gt;G35,(H35-F35),(G35-F35)))*100</f>
        <v>#DIV/0!</v>
      </c>
      <c r="CS35" s="52">
        <f>(IF(H35&lt;&gt;G35,(H35-F35),(G35-F35)))-CM35</f>
        <v>0</v>
      </c>
      <c r="CT35" s="147">
        <f>TRUNC(CS35*$K35,2)</f>
        <v>0</v>
      </c>
      <c r="CU35" s="156">
        <f>$CV35/$H35</f>
        <v>0</v>
      </c>
      <c r="CV35" s="52">
        <f>CJ35+CM35</f>
        <v>0</v>
      </c>
      <c r="CW35" s="147">
        <f>TRUNC(CV35*$K35,2)</f>
        <v>0</v>
      </c>
      <c r="CX35" s="156">
        <f>$CY35/($F35+IF($J35&lt;&gt;0,$J35,$I35))</f>
        <v>1</v>
      </c>
      <c r="CY35" s="52">
        <f>CP35+CS35</f>
        <v>2</v>
      </c>
      <c r="CZ35" s="147">
        <f>TRUNC(CY35*$K35,2)</f>
        <v>1010.06</v>
      </c>
    </row>
    <row r="36" spans="1:104" s="257" customFormat="1">
      <c r="A36" s="253" t="s">
        <v>0</v>
      </c>
      <c r="B36" s="222" t="s">
        <v>412</v>
      </c>
      <c r="C36" s="441" t="s">
        <v>416</v>
      </c>
      <c r="D36" s="215" t="s">
        <v>192</v>
      </c>
      <c r="E36" s="473">
        <v>8.5500000000000007</v>
      </c>
      <c r="F36" s="223">
        <f>'Quant Quadra'!F61</f>
        <v>886.12</v>
      </c>
      <c r="G36" s="197">
        <f t="shared" si="96"/>
        <v>886.12</v>
      </c>
      <c r="H36" s="260">
        <f t="shared" si="96"/>
        <v>886.12</v>
      </c>
      <c r="I36" s="254">
        <f t="shared" si="97"/>
        <v>0</v>
      </c>
      <c r="J36" s="254">
        <f t="shared" si="97"/>
        <v>0</v>
      </c>
      <c r="K36" s="220">
        <f>ROUND((E36*(1+$L$8))*(1+$F$8),2)</f>
        <v>11.84</v>
      </c>
      <c r="L36" s="255">
        <f>TRUNC(K36*F36,2)</f>
        <v>10491.66</v>
      </c>
      <c r="M36" s="280">
        <f>TRUNC(K36*I36,2)</f>
        <v>0</v>
      </c>
      <c r="N36" s="256">
        <f>TRUNC(K36*J36,2)</f>
        <v>0</v>
      </c>
      <c r="O36" s="157">
        <f>P36/$F36*100</f>
        <v>0</v>
      </c>
      <c r="P36" s="52"/>
      <c r="Q36" s="147">
        <f>TRUNC(P36*$K36,2)</f>
        <v>0</v>
      </c>
      <c r="R36" s="157" t="e">
        <f>S36/(IF($H36&lt;&gt;$G36,($I36+$J36),$I36))*100</f>
        <v>#DIV/0!</v>
      </c>
      <c r="S36" s="52"/>
      <c r="T36" s="147">
        <f>TRUNC(S36*$K36,2)</f>
        <v>0</v>
      </c>
      <c r="U36" s="157">
        <f>V36/$F36*100</f>
        <v>0</v>
      </c>
      <c r="V36" s="52"/>
      <c r="W36" s="52">
        <f>TRUNC(V36*$K36,2)</f>
        <v>0</v>
      </c>
      <c r="X36" s="157" t="e">
        <f>Y36/(IF($H36&lt;&gt;$G36,($I36+$J36),$I36))*100</f>
        <v>#DIV/0!</v>
      </c>
      <c r="Y36" s="52"/>
      <c r="Z36" s="147">
        <f>TRUNC(Y36*$K36,2)</f>
        <v>0</v>
      </c>
      <c r="AA36" s="157">
        <f>AB36/$F36*100</f>
        <v>0</v>
      </c>
      <c r="AB36" s="52"/>
      <c r="AC36" s="52">
        <f>TRUNC(AB36*$K36,2)</f>
        <v>0</v>
      </c>
      <c r="AD36" s="157" t="e">
        <f>AE36/(IF($H36&lt;&gt;$G36,($I36+$J36),$I36))*100</f>
        <v>#DIV/0!</v>
      </c>
      <c r="AE36" s="52"/>
      <c r="AF36" s="147">
        <f>TRUNC(AE36*$K36,2)</f>
        <v>0</v>
      </c>
      <c r="AG36" s="157">
        <f>AH36/$F36*100</f>
        <v>0</v>
      </c>
      <c r="AH36" s="52"/>
      <c r="AI36" s="52">
        <f>TRUNC(AH36*$K36,2)</f>
        <v>0</v>
      </c>
      <c r="AJ36" s="157" t="e">
        <f>AK36/(IF($H36&lt;&gt;$G36,($I36+$J36),$I36))*100</f>
        <v>#DIV/0!</v>
      </c>
      <c r="AK36" s="52"/>
      <c r="AL36" s="147">
        <f>TRUNC(AK36*$K36,2)</f>
        <v>0</v>
      </c>
      <c r="AM36" s="157">
        <f>AN36/$F36*100</f>
        <v>0</v>
      </c>
      <c r="AN36" s="52"/>
      <c r="AO36" s="52">
        <f>TRUNC(AN36*$K36,2)</f>
        <v>0</v>
      </c>
      <c r="AP36" s="157" t="e">
        <f>AQ36/(IF($H36&lt;&gt;$G36,($I36+$J36),$I36))*100</f>
        <v>#DIV/0!</v>
      </c>
      <c r="AQ36" s="52"/>
      <c r="AR36" s="147">
        <f>TRUNC(AQ36*$K36,2)</f>
        <v>0</v>
      </c>
      <c r="AS36" s="157">
        <f>AT36/$F36*100</f>
        <v>0</v>
      </c>
      <c r="AT36" s="52"/>
      <c r="AU36" s="52">
        <f>TRUNC(AT36*$K36,2)</f>
        <v>0</v>
      </c>
      <c r="AV36" s="157" t="e">
        <f>AW36/(IF($H36&lt;&gt;$G36,($I36+$J36),$I36))*100</f>
        <v>#DIV/0!</v>
      </c>
      <c r="AW36" s="52"/>
      <c r="AX36" s="147">
        <f>TRUNC(AW36*$K36,2)</f>
        <v>0</v>
      </c>
      <c r="AY36" s="157">
        <f>AZ36/$F36*100</f>
        <v>0</v>
      </c>
      <c r="AZ36" s="52"/>
      <c r="BA36" s="52">
        <f>TRUNC(AZ36*$K36,2)</f>
        <v>0</v>
      </c>
      <c r="BB36" s="157" t="e">
        <f>BC36/(IF($H36&lt;&gt;$G36,($I36+$J36),$I36))*100</f>
        <v>#DIV/0!</v>
      </c>
      <c r="BC36" s="52"/>
      <c r="BD36" s="147">
        <f>TRUNC(BC36*$K36,2)</f>
        <v>0</v>
      </c>
      <c r="BE36" s="157">
        <f>BF36/$F36*100</f>
        <v>0</v>
      </c>
      <c r="BF36" s="52"/>
      <c r="BG36" s="52">
        <f>TRUNC(BF36*$K36,2)</f>
        <v>0</v>
      </c>
      <c r="BH36" s="157" t="e">
        <f>BI36/(IF($H36&lt;&gt;$G36,($I36+$J36),$I36))*100</f>
        <v>#DIV/0!</v>
      </c>
      <c r="BI36" s="52"/>
      <c r="BJ36" s="147">
        <f>TRUNC(BI36*$K36,2)</f>
        <v>0</v>
      </c>
      <c r="BK36" s="157">
        <f>BL36/$F36*100</f>
        <v>0</v>
      </c>
      <c r="BL36" s="52"/>
      <c r="BM36" s="52">
        <f>TRUNC(BL36*$K36,2)</f>
        <v>0</v>
      </c>
      <c r="BN36" s="157" t="e">
        <f>BO36/(IF($H36&lt;&gt;$G36,($I36+$J36),$I36))*100</f>
        <v>#DIV/0!</v>
      </c>
      <c r="BO36" s="52"/>
      <c r="BP36" s="147">
        <f>TRUNC(BO36*$K36,2)</f>
        <v>0</v>
      </c>
      <c r="BQ36" s="157">
        <f>BR36/$F36*100</f>
        <v>0</v>
      </c>
      <c r="BR36" s="52"/>
      <c r="BS36" s="52">
        <f>TRUNC(BR36*$K36,2)</f>
        <v>0</v>
      </c>
      <c r="BT36" s="157" t="e">
        <f>BU36/(IF($H36&lt;&gt;$G36,($I36+$J36),$I36))*100</f>
        <v>#DIV/0!</v>
      </c>
      <c r="BU36" s="52"/>
      <c r="BV36" s="147">
        <f>TRUNC(BU36*$K36,2)</f>
        <v>0</v>
      </c>
      <c r="BW36" s="157">
        <f>BX36/$F36*100</f>
        <v>0</v>
      </c>
      <c r="BX36" s="52"/>
      <c r="BY36" s="52">
        <f>TRUNC(BX36*$K36,2)</f>
        <v>0</v>
      </c>
      <c r="BZ36" s="157" t="e">
        <f>CA36/(IF($H36&lt;&gt;$G36,($I36+$J36),$I36))*100</f>
        <v>#DIV/0!</v>
      </c>
      <c r="CA36" s="52"/>
      <c r="CB36" s="147">
        <f>TRUNC(CA36*$K36,2)</f>
        <v>0</v>
      </c>
      <c r="CC36" s="157">
        <f>CD36/$F36*100</f>
        <v>0</v>
      </c>
      <c r="CD36" s="52"/>
      <c r="CE36" s="158">
        <f>TRUNC(CD36*$K36,2)</f>
        <v>0</v>
      </c>
      <c r="CF36" s="157" t="e">
        <f>CG36/(IF($H36&lt;&gt;$G36,($I36+$J36),$I36))*100</f>
        <v>#DIV/0!</v>
      </c>
      <c r="CG36" s="52"/>
      <c r="CH36" s="147">
        <f>TRUNC(CG36*$K36,2)</f>
        <v>0</v>
      </c>
      <c r="CI36" s="157">
        <f>CJ36/$F36*100</f>
        <v>0</v>
      </c>
      <c r="CJ36" s="52">
        <f>V36+P36+AB36+AH36+AN36+AT36+AZ36+BF36+BL36+BR36+BX36+CD36</f>
        <v>0</v>
      </c>
      <c r="CK36" s="147">
        <f>TRUNC(CJ36*$K36,2)</f>
        <v>0</v>
      </c>
      <c r="CL36" s="157" t="e">
        <f>CM36/(IF($J36&lt;&gt;0,($H36-$F36),($G36-$F36)))*100</f>
        <v>#DIV/0!</v>
      </c>
      <c r="CM36" s="52">
        <f>S36+Y36+AE36+AK36+AQ36+AW36+BC36+BI36+BO36+BU36+CA36+CG36</f>
        <v>0</v>
      </c>
      <c r="CN36" s="147">
        <f>TRUNC(CM36*$K36,2)</f>
        <v>0</v>
      </c>
      <c r="CO36" s="157">
        <f>CP36/$F36*100</f>
        <v>100</v>
      </c>
      <c r="CP36" s="52">
        <f>F36-CJ36</f>
        <v>886.12</v>
      </c>
      <c r="CQ36" s="147">
        <f>TRUNC(CP36*$K36,2)</f>
        <v>10491.66</v>
      </c>
      <c r="CR36" s="157" t="e">
        <f>CS36/(IF(H36&lt;&gt;G36,(H36-F36),(G36-F36)))*100</f>
        <v>#DIV/0!</v>
      </c>
      <c r="CS36" s="52">
        <f>(IF(H36&lt;&gt;G36,(H36-F36),(G36-F36)))-CM36</f>
        <v>0</v>
      </c>
      <c r="CT36" s="147">
        <f>TRUNC(CS36*$K36,2)</f>
        <v>0</v>
      </c>
      <c r="CU36" s="156">
        <f>$CV36/$H36</f>
        <v>0</v>
      </c>
      <c r="CV36" s="52">
        <f>CJ36+CM36</f>
        <v>0</v>
      </c>
      <c r="CW36" s="147">
        <f>TRUNC(CV36*$K36,2)</f>
        <v>0</v>
      </c>
      <c r="CX36" s="156">
        <f>$CY36/($F36+IF($J36&lt;&gt;0,$J36,$I36))</f>
        <v>1</v>
      </c>
      <c r="CY36" s="52">
        <f>CP36+CS36</f>
        <v>886.12</v>
      </c>
      <c r="CZ36" s="147">
        <f>TRUNC(CY36*$K36,2)</f>
        <v>10491.66</v>
      </c>
    </row>
    <row r="37" spans="1:104" s="319" customFormat="1" ht="30">
      <c r="A37" s="27"/>
      <c r="B37" s="37"/>
      <c r="C37" s="41" t="s">
        <v>15</v>
      </c>
      <c r="D37" s="34"/>
      <c r="E37" s="343"/>
      <c r="F37" s="30"/>
      <c r="G37" s="196"/>
      <c r="H37" s="260"/>
      <c r="I37" s="89"/>
      <c r="J37" s="89"/>
      <c r="K37" s="155" t="s">
        <v>9</v>
      </c>
      <c r="L37" s="35">
        <f>SUM(L34:L36)</f>
        <v>28605.06</v>
      </c>
      <c r="M37" s="149">
        <f>SUM(M34:M36)</f>
        <v>0</v>
      </c>
      <c r="N37" s="217">
        <f>SUM(N34:N36)</f>
        <v>0</v>
      </c>
      <c r="O37" s="618" t="s">
        <v>9</v>
      </c>
      <c r="P37" s="617"/>
      <c r="Q37" s="35">
        <f>SUM(Q34:Q36)</f>
        <v>0</v>
      </c>
      <c r="R37" s="618" t="s">
        <v>9</v>
      </c>
      <c r="S37" s="617"/>
      <c r="T37" s="35">
        <f>SUM(T34:T36)</f>
        <v>0</v>
      </c>
      <c r="U37" s="618" t="s">
        <v>9</v>
      </c>
      <c r="V37" s="617"/>
      <c r="W37" s="113">
        <f>SUM(W34:W36)</f>
        <v>0</v>
      </c>
      <c r="X37" s="618" t="s">
        <v>9</v>
      </c>
      <c r="Y37" s="617"/>
      <c r="Z37" s="113">
        <f>SUM(Z34:Z36)</f>
        <v>0</v>
      </c>
      <c r="AA37" s="618" t="s">
        <v>9</v>
      </c>
      <c r="AB37" s="617"/>
      <c r="AC37" s="113">
        <f>SUM(AC34:AC36)</f>
        <v>0</v>
      </c>
      <c r="AD37" s="618" t="s">
        <v>9</v>
      </c>
      <c r="AE37" s="617"/>
      <c r="AF37" s="113">
        <f>SUM(AF34:AF36)</f>
        <v>0</v>
      </c>
      <c r="AG37" s="618" t="s">
        <v>9</v>
      </c>
      <c r="AH37" s="617"/>
      <c r="AI37" s="113">
        <f>SUM(AI34:AI36)</f>
        <v>0</v>
      </c>
      <c r="AJ37" s="618" t="s">
        <v>9</v>
      </c>
      <c r="AK37" s="617"/>
      <c r="AL37" s="113">
        <f>SUM(AL34:AL36)</f>
        <v>0</v>
      </c>
      <c r="AM37" s="618" t="s">
        <v>9</v>
      </c>
      <c r="AN37" s="617"/>
      <c r="AO37" s="113">
        <f>SUM(AO34:AO36)</f>
        <v>0</v>
      </c>
      <c r="AP37" s="618" t="s">
        <v>9</v>
      </c>
      <c r="AQ37" s="617"/>
      <c r="AR37" s="113">
        <f>SUM(AR34:AR36)</f>
        <v>0</v>
      </c>
      <c r="AS37" s="618" t="s">
        <v>9</v>
      </c>
      <c r="AT37" s="617"/>
      <c r="AU37" s="113">
        <f>SUM(AU34:AU36)</f>
        <v>0</v>
      </c>
      <c r="AV37" s="618" t="s">
        <v>9</v>
      </c>
      <c r="AW37" s="617"/>
      <c r="AX37" s="113">
        <f>SUM(AX34:AX36)</f>
        <v>0</v>
      </c>
      <c r="AY37" s="618" t="s">
        <v>9</v>
      </c>
      <c r="AZ37" s="617"/>
      <c r="BA37" s="113">
        <f>SUM(BA34:BA36)</f>
        <v>0</v>
      </c>
      <c r="BB37" s="618" t="s">
        <v>9</v>
      </c>
      <c r="BC37" s="617"/>
      <c r="BD37" s="113">
        <f>SUM(BD34:BD36)</f>
        <v>0</v>
      </c>
      <c r="BE37" s="618" t="s">
        <v>9</v>
      </c>
      <c r="BF37" s="617"/>
      <c r="BG37" s="113">
        <f>SUM(BG34:BG36)</f>
        <v>0</v>
      </c>
      <c r="BH37" s="618" t="s">
        <v>9</v>
      </c>
      <c r="BI37" s="617"/>
      <c r="BJ37" s="113">
        <f>SUM(BJ34:BJ36)</f>
        <v>0</v>
      </c>
      <c r="BK37" s="618" t="s">
        <v>9</v>
      </c>
      <c r="BL37" s="617"/>
      <c r="BM37" s="113">
        <f>SUM(BM34:BM36)</f>
        <v>0</v>
      </c>
      <c r="BN37" s="618" t="s">
        <v>9</v>
      </c>
      <c r="BO37" s="617"/>
      <c r="BP37" s="113">
        <f>SUM(BP34:BP36)</f>
        <v>0</v>
      </c>
      <c r="BQ37" s="618" t="s">
        <v>9</v>
      </c>
      <c r="BR37" s="617"/>
      <c r="BS37" s="113">
        <f>SUM(BS34:BS36)</f>
        <v>0</v>
      </c>
      <c r="BT37" s="618" t="s">
        <v>9</v>
      </c>
      <c r="BU37" s="617"/>
      <c r="BV37" s="113">
        <f>SUM(BV34:BV36)</f>
        <v>0</v>
      </c>
      <c r="BW37" s="618" t="s">
        <v>9</v>
      </c>
      <c r="BX37" s="617"/>
      <c r="BY37" s="113">
        <f>SUM(BY34:BY36)</f>
        <v>0</v>
      </c>
      <c r="BZ37" s="618" t="s">
        <v>9</v>
      </c>
      <c r="CA37" s="617"/>
      <c r="CB37" s="113">
        <f>SUM(CB34:CB36)</f>
        <v>0</v>
      </c>
      <c r="CC37" s="618" t="s">
        <v>9</v>
      </c>
      <c r="CD37" s="617"/>
      <c r="CE37" s="114">
        <f>SUM(CE34:CE36)</f>
        <v>0</v>
      </c>
      <c r="CF37" s="618" t="s">
        <v>9</v>
      </c>
      <c r="CG37" s="617"/>
      <c r="CH37" s="114">
        <f>SUM(CH34:CH36)</f>
        <v>0</v>
      </c>
      <c r="CI37" s="618" t="s">
        <v>9</v>
      </c>
      <c r="CJ37" s="617"/>
      <c r="CK37" s="35">
        <f>SUM(CK34:CK36)</f>
        <v>0</v>
      </c>
      <c r="CL37" s="618" t="s">
        <v>9</v>
      </c>
      <c r="CM37" s="617"/>
      <c r="CN37" s="35">
        <f>SUM(CN34:CN36)</f>
        <v>0</v>
      </c>
      <c r="CO37" s="618" t="s">
        <v>9</v>
      </c>
      <c r="CP37" s="617"/>
      <c r="CQ37" s="35">
        <f>SUM(CQ34:CQ36)</f>
        <v>28605.06</v>
      </c>
      <c r="CR37" s="618" t="s">
        <v>9</v>
      </c>
      <c r="CS37" s="617"/>
      <c r="CT37" s="35">
        <f>SUM(CT34:CT36)</f>
        <v>0</v>
      </c>
      <c r="CU37" s="618" t="s">
        <v>9</v>
      </c>
      <c r="CV37" s="617"/>
      <c r="CW37" s="35">
        <f>SUM(CW34:CW36)</f>
        <v>0</v>
      </c>
      <c r="CX37" s="618" t="s">
        <v>9</v>
      </c>
      <c r="CY37" s="617"/>
      <c r="CZ37" s="35">
        <f>SUM(CZ34:CZ36)</f>
        <v>28605.06</v>
      </c>
    </row>
    <row r="38" spans="1:104" s="319" customFormat="1">
      <c r="A38" s="27" t="s">
        <v>100</v>
      </c>
      <c r="B38" s="38"/>
      <c r="C38" s="24" t="s">
        <v>79</v>
      </c>
      <c r="D38" s="34"/>
      <c r="E38" s="343"/>
      <c r="F38" s="40"/>
      <c r="G38" s="196"/>
      <c r="H38" s="260"/>
      <c r="I38" s="89"/>
      <c r="J38" s="89"/>
      <c r="K38" s="30"/>
      <c r="L38" s="31"/>
      <c r="M38" s="148"/>
      <c r="N38" s="216"/>
      <c r="O38" s="157"/>
      <c r="P38" s="52"/>
      <c r="Q38" s="147"/>
      <c r="R38" s="157"/>
      <c r="S38" s="52"/>
      <c r="T38" s="147"/>
      <c r="U38" s="157"/>
      <c r="V38" s="52"/>
      <c r="W38" s="52"/>
      <c r="X38" s="157"/>
      <c r="Y38" s="52"/>
      <c r="Z38" s="52"/>
      <c r="AA38" s="157"/>
      <c r="AB38" s="52"/>
      <c r="AC38" s="52"/>
      <c r="AD38" s="157"/>
      <c r="AE38" s="52"/>
      <c r="AF38" s="52"/>
      <c r="AG38" s="157"/>
      <c r="AH38" s="52"/>
      <c r="AI38" s="52"/>
      <c r="AJ38" s="157"/>
      <c r="AK38" s="52"/>
      <c r="AL38" s="52"/>
      <c r="AM38" s="157"/>
      <c r="AN38" s="52"/>
      <c r="AO38" s="52"/>
      <c r="AP38" s="157"/>
      <c r="AQ38" s="52"/>
      <c r="AR38" s="52"/>
      <c r="AS38" s="157"/>
      <c r="AT38" s="52"/>
      <c r="AU38" s="52"/>
      <c r="AV38" s="157"/>
      <c r="AW38" s="52"/>
      <c r="AX38" s="52"/>
      <c r="AY38" s="157"/>
      <c r="AZ38" s="52"/>
      <c r="BA38" s="52"/>
      <c r="BB38" s="157"/>
      <c r="BC38" s="52"/>
      <c r="BD38" s="52"/>
      <c r="BE38" s="157"/>
      <c r="BF38" s="52"/>
      <c r="BG38" s="52"/>
      <c r="BH38" s="157"/>
      <c r="BI38" s="52"/>
      <c r="BJ38" s="52"/>
      <c r="BK38" s="157"/>
      <c r="BL38" s="52"/>
      <c r="BM38" s="52"/>
      <c r="BN38" s="157"/>
      <c r="BO38" s="52"/>
      <c r="BP38" s="52"/>
      <c r="BQ38" s="157"/>
      <c r="BR38" s="52"/>
      <c r="BS38" s="52"/>
      <c r="BT38" s="157"/>
      <c r="BU38" s="52"/>
      <c r="BV38" s="52"/>
      <c r="BW38" s="157"/>
      <c r="BX38" s="52"/>
      <c r="BY38" s="52"/>
      <c r="BZ38" s="157"/>
      <c r="CA38" s="52"/>
      <c r="CB38" s="52"/>
      <c r="CC38" s="157"/>
      <c r="CD38" s="52"/>
      <c r="CE38" s="158"/>
      <c r="CF38" s="157"/>
      <c r="CG38" s="52"/>
      <c r="CH38" s="158"/>
      <c r="CI38" s="157"/>
      <c r="CJ38" s="52"/>
      <c r="CK38" s="147"/>
      <c r="CL38" s="157"/>
      <c r="CM38" s="52"/>
      <c r="CN38" s="147"/>
      <c r="CO38" s="157"/>
      <c r="CP38" s="52"/>
      <c r="CQ38" s="147"/>
      <c r="CR38" s="157"/>
      <c r="CS38" s="52"/>
      <c r="CT38" s="147"/>
      <c r="CU38" s="157"/>
      <c r="CV38" s="52"/>
      <c r="CW38" s="147"/>
      <c r="CX38" s="157"/>
      <c r="CY38" s="52"/>
      <c r="CZ38" s="147"/>
    </row>
    <row r="39" spans="1:104" s="257" customFormat="1" ht="57">
      <c r="A39" s="253" t="s">
        <v>101</v>
      </c>
      <c r="B39" s="320" t="s">
        <v>367</v>
      </c>
      <c r="C39" s="448" t="s">
        <v>409</v>
      </c>
      <c r="D39" s="417" t="s">
        <v>382</v>
      </c>
      <c r="E39" s="343">
        <v>4684.1499999999996</v>
      </c>
      <c r="F39" s="220">
        <f>'Quant Quadra'!F64</f>
        <v>1</v>
      </c>
      <c r="G39" s="197">
        <f t="shared" ref="G39:H42" si="98">F39</f>
        <v>1</v>
      </c>
      <c r="H39" s="260">
        <f t="shared" si="98"/>
        <v>1</v>
      </c>
      <c r="I39" s="254">
        <f t="shared" ref="I39:J42" si="99">G39-F39</f>
        <v>0</v>
      </c>
      <c r="J39" s="254">
        <f t="shared" si="99"/>
        <v>0</v>
      </c>
      <c r="K39" s="220">
        <f>ROUND((E39*(1+$L$8))*(1+$F$8),2)</f>
        <v>6485.3</v>
      </c>
      <c r="L39" s="255">
        <f>TRUNC(K39*F39,2)</f>
        <v>6485.3</v>
      </c>
      <c r="M39" s="280">
        <f>TRUNC(K39*I39,2)</f>
        <v>0</v>
      </c>
      <c r="N39" s="256">
        <f>TRUNC(K39*J39,2)</f>
        <v>0</v>
      </c>
      <c r="O39" s="157">
        <f>P39/$F39*100</f>
        <v>0</v>
      </c>
      <c r="P39" s="52"/>
      <c r="Q39" s="147">
        <f>TRUNC(P39*$K39,2)</f>
        <v>0</v>
      </c>
      <c r="R39" s="157" t="e">
        <f>S39/(IF($H39&lt;&gt;$G39,($I39+$J39),$I39))*100</f>
        <v>#DIV/0!</v>
      </c>
      <c r="S39" s="52"/>
      <c r="T39" s="147">
        <f>TRUNC(S39*$K39,2)</f>
        <v>0</v>
      </c>
      <c r="U39" s="157">
        <f>V39/$F39*100</f>
        <v>0</v>
      </c>
      <c r="V39" s="52"/>
      <c r="W39" s="52">
        <f>TRUNC(V39*$K39,2)</f>
        <v>0</v>
      </c>
      <c r="X39" s="157" t="e">
        <f>Y39/(IF($H39&lt;&gt;$G39,($I39+$J39),$I39))*100</f>
        <v>#DIV/0!</v>
      </c>
      <c r="Y39" s="52"/>
      <c r="Z39" s="147">
        <f>TRUNC(Y39*$K39,2)</f>
        <v>0</v>
      </c>
      <c r="AA39" s="157">
        <f>AB39/$F39*100</f>
        <v>0</v>
      </c>
      <c r="AB39" s="52"/>
      <c r="AC39" s="52">
        <f>TRUNC(AB39*$K39,2)</f>
        <v>0</v>
      </c>
      <c r="AD39" s="157" t="e">
        <f>AE39/(IF($H39&lt;&gt;$G39,($I39+$J39),$I39))*100</f>
        <v>#DIV/0!</v>
      </c>
      <c r="AE39" s="52"/>
      <c r="AF39" s="147">
        <f>TRUNC(AE39*$K39,2)</f>
        <v>0</v>
      </c>
      <c r="AG39" s="157">
        <f>AH39/$F39*100</f>
        <v>0</v>
      </c>
      <c r="AH39" s="52"/>
      <c r="AI39" s="52">
        <f>TRUNC(AH39*$K39,2)</f>
        <v>0</v>
      </c>
      <c r="AJ39" s="157" t="e">
        <f>AK39/(IF($H39&lt;&gt;$G39,($I39+$J39),$I39))*100</f>
        <v>#DIV/0!</v>
      </c>
      <c r="AK39" s="52"/>
      <c r="AL39" s="147">
        <f>TRUNC(AK39*$K39,2)</f>
        <v>0</v>
      </c>
      <c r="AM39" s="157">
        <f>AN39/$F39*100</f>
        <v>0</v>
      </c>
      <c r="AN39" s="52"/>
      <c r="AO39" s="52">
        <f>TRUNC(AN39*$K39,2)</f>
        <v>0</v>
      </c>
      <c r="AP39" s="157" t="e">
        <f>AQ39/(IF($H39&lt;&gt;$G39,($I39+$J39),$I39))*100</f>
        <v>#DIV/0!</v>
      </c>
      <c r="AQ39" s="52"/>
      <c r="AR39" s="147">
        <f>TRUNC(AQ39*$K39,2)</f>
        <v>0</v>
      </c>
      <c r="AS39" s="157">
        <f>AT39/$F39*100</f>
        <v>0</v>
      </c>
      <c r="AT39" s="52"/>
      <c r="AU39" s="52">
        <f>TRUNC(AT39*$K39,2)</f>
        <v>0</v>
      </c>
      <c r="AV39" s="157" t="e">
        <f>AW39/(IF($H39&lt;&gt;$G39,($I39+$J39),$I39))*100</f>
        <v>#DIV/0!</v>
      </c>
      <c r="AW39" s="52"/>
      <c r="AX39" s="147">
        <f>TRUNC(AW39*$K39,2)</f>
        <v>0</v>
      </c>
      <c r="AY39" s="157">
        <f>AZ39/$F39*100</f>
        <v>0</v>
      </c>
      <c r="AZ39" s="52"/>
      <c r="BA39" s="52">
        <f>TRUNC(AZ39*$K39,2)</f>
        <v>0</v>
      </c>
      <c r="BB39" s="157" t="e">
        <f>BC39/(IF($H39&lt;&gt;$G39,($I39+$J39),$I39))*100</f>
        <v>#DIV/0!</v>
      </c>
      <c r="BC39" s="52"/>
      <c r="BD39" s="147">
        <f>TRUNC(BC39*$K39,2)</f>
        <v>0</v>
      </c>
      <c r="BE39" s="157">
        <f>BF39/$F39*100</f>
        <v>0</v>
      </c>
      <c r="BF39" s="52"/>
      <c r="BG39" s="52">
        <f>TRUNC(BF39*$K39,2)</f>
        <v>0</v>
      </c>
      <c r="BH39" s="157" t="e">
        <f>BI39/(IF($H39&lt;&gt;$G39,($I39+$J39),$I39))*100</f>
        <v>#DIV/0!</v>
      </c>
      <c r="BI39" s="52"/>
      <c r="BJ39" s="147">
        <f>TRUNC(BI39*$K39,2)</f>
        <v>0</v>
      </c>
      <c r="BK39" s="157">
        <f>BL39/$F39*100</f>
        <v>0</v>
      </c>
      <c r="BL39" s="52"/>
      <c r="BM39" s="52">
        <f>TRUNC(BL39*$K39,2)</f>
        <v>0</v>
      </c>
      <c r="BN39" s="157" t="e">
        <f>BO39/(IF($H39&lt;&gt;$G39,($I39+$J39),$I39))*100</f>
        <v>#DIV/0!</v>
      </c>
      <c r="BO39" s="52"/>
      <c r="BP39" s="147">
        <f>TRUNC(BO39*$K39,2)</f>
        <v>0</v>
      </c>
      <c r="BQ39" s="157">
        <f>BR39/$F39*100</f>
        <v>0</v>
      </c>
      <c r="BR39" s="52"/>
      <c r="BS39" s="52">
        <f>TRUNC(BR39*$K39,2)</f>
        <v>0</v>
      </c>
      <c r="BT39" s="157" t="e">
        <f>BU39/(IF($H39&lt;&gt;$G39,($I39+$J39),$I39))*100</f>
        <v>#DIV/0!</v>
      </c>
      <c r="BU39" s="52"/>
      <c r="BV39" s="147">
        <f>TRUNC(BU39*$K39,2)</f>
        <v>0</v>
      </c>
      <c r="BW39" s="157">
        <f>BX39/$F39*100</f>
        <v>0</v>
      </c>
      <c r="BX39" s="52"/>
      <c r="BY39" s="52">
        <f>TRUNC(BX39*$K39,2)</f>
        <v>0</v>
      </c>
      <c r="BZ39" s="157" t="e">
        <f>CA39/(IF($H39&lt;&gt;$G39,($I39+$J39),$I39))*100</f>
        <v>#DIV/0!</v>
      </c>
      <c r="CA39" s="52"/>
      <c r="CB39" s="147">
        <f>TRUNC(CA39*$K39,2)</f>
        <v>0</v>
      </c>
      <c r="CC39" s="157">
        <f>CD39/$F39*100</f>
        <v>0</v>
      </c>
      <c r="CD39" s="52"/>
      <c r="CE39" s="158">
        <f>TRUNC(CD39*$K39,2)</f>
        <v>0</v>
      </c>
      <c r="CF39" s="157" t="e">
        <f>CG39/(IF($H39&lt;&gt;$G39,($I39+$J39),$I39))*100</f>
        <v>#DIV/0!</v>
      </c>
      <c r="CG39" s="52"/>
      <c r="CH39" s="147">
        <f>TRUNC(CG39*$K39,2)</f>
        <v>0</v>
      </c>
      <c r="CI39" s="157">
        <f>CJ39/$F39*100</f>
        <v>0</v>
      </c>
      <c r="CJ39" s="52">
        <f>V39+P39+AB39+AH39+AN39+AT39+AZ39+BF39+BL39+BR39+BX39+CD39</f>
        <v>0</v>
      </c>
      <c r="CK39" s="147">
        <f>TRUNC(CJ39*$K39,2)</f>
        <v>0</v>
      </c>
      <c r="CL39" s="157" t="e">
        <f>CM39/(IF($J39&lt;&gt;0,($H39-$F39),($G39-$F39)))*100</f>
        <v>#DIV/0!</v>
      </c>
      <c r="CM39" s="52">
        <f>S39+Y39+AE39+AK39+AQ39+AW39+BC39+BI39+BO39+BU39+CA39+CG39</f>
        <v>0</v>
      </c>
      <c r="CN39" s="147">
        <f>TRUNC(CM39*$K39,2)</f>
        <v>0</v>
      </c>
      <c r="CO39" s="157">
        <f>CP39/$F39*100</f>
        <v>100</v>
      </c>
      <c r="CP39" s="52">
        <f>F39-CJ39</f>
        <v>1</v>
      </c>
      <c r="CQ39" s="147">
        <f>TRUNC(CP39*$K39,2)</f>
        <v>6485.3</v>
      </c>
      <c r="CR39" s="157" t="e">
        <f>CS39/(IF(H39&lt;&gt;G39,(H39-F39),(G39-F39)))*100</f>
        <v>#DIV/0!</v>
      </c>
      <c r="CS39" s="52">
        <f>(IF(H39&lt;&gt;G39,(H39-F39),(G39-F39)))-CM39</f>
        <v>0</v>
      </c>
      <c r="CT39" s="147">
        <f>TRUNC(CS39*$K39,2)</f>
        <v>0</v>
      </c>
      <c r="CU39" s="156">
        <f>$CV39/$H39</f>
        <v>0</v>
      </c>
      <c r="CV39" s="52">
        <f>CJ39+CM39</f>
        <v>0</v>
      </c>
      <c r="CW39" s="147">
        <f>TRUNC(CV39*$K39,2)</f>
        <v>0</v>
      </c>
      <c r="CX39" s="156">
        <f>$CY39/($F39+IF($J39&lt;&gt;0,$J39,$I39))</f>
        <v>1</v>
      </c>
      <c r="CY39" s="52">
        <f>CP39+CS39</f>
        <v>1</v>
      </c>
      <c r="CZ39" s="147">
        <f>TRUNC(CY39*$K39,2)</f>
        <v>6485.3</v>
      </c>
    </row>
    <row r="40" spans="1:104" s="257" customFormat="1" ht="42.75">
      <c r="A40" s="253" t="s">
        <v>1</v>
      </c>
      <c r="B40" s="320" t="s">
        <v>368</v>
      </c>
      <c r="C40" s="449" t="s">
        <v>414</v>
      </c>
      <c r="D40" s="215" t="s">
        <v>382</v>
      </c>
      <c r="E40" s="343">
        <v>2555.16</v>
      </c>
      <c r="F40" s="220">
        <f>'Quant Quadra'!F65</f>
        <v>1</v>
      </c>
      <c r="G40" s="197">
        <f t="shared" si="98"/>
        <v>1</v>
      </c>
      <c r="H40" s="260">
        <f t="shared" si="98"/>
        <v>1</v>
      </c>
      <c r="I40" s="254">
        <f t="shared" si="99"/>
        <v>0</v>
      </c>
      <c r="J40" s="254">
        <f t="shared" si="99"/>
        <v>0</v>
      </c>
      <c r="K40" s="220">
        <f>ROUND((E40*(1+$L$8))*(1+$F$8),2)</f>
        <v>3537.67</v>
      </c>
      <c r="L40" s="255">
        <f>TRUNC(K40*F40,2)</f>
        <v>3537.67</v>
      </c>
      <c r="M40" s="280">
        <f>TRUNC(K40*I40,2)</f>
        <v>0</v>
      </c>
      <c r="N40" s="256">
        <f>TRUNC(K40*J40,2)</f>
        <v>0</v>
      </c>
      <c r="O40" s="157">
        <f>P40/$F40*100</f>
        <v>0</v>
      </c>
      <c r="P40" s="52"/>
      <c r="Q40" s="147">
        <f>TRUNC(P40*$K40,2)</f>
        <v>0</v>
      </c>
      <c r="R40" s="157" t="e">
        <f>S40/(IF($H40&lt;&gt;$G40,($I40+$J40),$I40))*100</f>
        <v>#DIV/0!</v>
      </c>
      <c r="S40" s="52"/>
      <c r="T40" s="147">
        <f>TRUNC(S40*$K40,2)</f>
        <v>0</v>
      </c>
      <c r="U40" s="157">
        <f>V40/$F40*100</f>
        <v>0</v>
      </c>
      <c r="V40" s="52"/>
      <c r="W40" s="52">
        <f>TRUNC(V40*$K40,2)</f>
        <v>0</v>
      </c>
      <c r="X40" s="157" t="e">
        <f>Y40/(IF($H40&lt;&gt;$G40,($I40+$J40),$I40))*100</f>
        <v>#DIV/0!</v>
      </c>
      <c r="Y40" s="52"/>
      <c r="Z40" s="147">
        <f>TRUNC(Y40*$K40,2)</f>
        <v>0</v>
      </c>
      <c r="AA40" s="157">
        <f>AB40/$F40*100</f>
        <v>0</v>
      </c>
      <c r="AB40" s="52"/>
      <c r="AC40" s="52">
        <f>TRUNC(AB40*$K40,2)</f>
        <v>0</v>
      </c>
      <c r="AD40" s="157" t="e">
        <f>AE40/(IF($H40&lt;&gt;$G40,($I40+$J40),$I40))*100</f>
        <v>#DIV/0!</v>
      </c>
      <c r="AE40" s="52"/>
      <c r="AF40" s="147">
        <f>TRUNC(AE40*$K40,2)</f>
        <v>0</v>
      </c>
      <c r="AG40" s="157">
        <f>AH40/$F40*100</f>
        <v>0</v>
      </c>
      <c r="AH40" s="52"/>
      <c r="AI40" s="52">
        <f>TRUNC(AH40*$K40,2)</f>
        <v>0</v>
      </c>
      <c r="AJ40" s="157" t="e">
        <f>AK40/(IF($H40&lt;&gt;$G40,($I40+$J40),$I40))*100</f>
        <v>#DIV/0!</v>
      </c>
      <c r="AK40" s="52"/>
      <c r="AL40" s="147">
        <f>TRUNC(AK40*$K40,2)</f>
        <v>0</v>
      </c>
      <c r="AM40" s="157">
        <f>AN40/$F40*100</f>
        <v>0</v>
      </c>
      <c r="AN40" s="52"/>
      <c r="AO40" s="52">
        <f>TRUNC(AN40*$K40,2)</f>
        <v>0</v>
      </c>
      <c r="AP40" s="157" t="e">
        <f>AQ40/(IF($H40&lt;&gt;$G40,($I40+$J40),$I40))*100</f>
        <v>#DIV/0!</v>
      </c>
      <c r="AQ40" s="52"/>
      <c r="AR40" s="147">
        <f>TRUNC(AQ40*$K40,2)</f>
        <v>0</v>
      </c>
      <c r="AS40" s="157">
        <f>AT40/$F40*100</f>
        <v>0</v>
      </c>
      <c r="AT40" s="52"/>
      <c r="AU40" s="52">
        <f>TRUNC(AT40*$K40,2)</f>
        <v>0</v>
      </c>
      <c r="AV40" s="157" t="e">
        <f>AW40/(IF($H40&lt;&gt;$G40,($I40+$J40),$I40))*100</f>
        <v>#DIV/0!</v>
      </c>
      <c r="AW40" s="52"/>
      <c r="AX40" s="147">
        <f>TRUNC(AW40*$K40,2)</f>
        <v>0</v>
      </c>
      <c r="AY40" s="157">
        <f>AZ40/$F40*100</f>
        <v>0</v>
      </c>
      <c r="AZ40" s="52"/>
      <c r="BA40" s="52">
        <f>TRUNC(AZ40*$K40,2)</f>
        <v>0</v>
      </c>
      <c r="BB40" s="157" t="e">
        <f>BC40/(IF($H40&lt;&gt;$G40,($I40+$J40),$I40))*100</f>
        <v>#DIV/0!</v>
      </c>
      <c r="BC40" s="52"/>
      <c r="BD40" s="147">
        <f>TRUNC(BC40*$K40,2)</f>
        <v>0</v>
      </c>
      <c r="BE40" s="157">
        <f>BF40/$F40*100</f>
        <v>0</v>
      </c>
      <c r="BF40" s="52"/>
      <c r="BG40" s="52">
        <f>TRUNC(BF40*$K40,2)</f>
        <v>0</v>
      </c>
      <c r="BH40" s="157" t="e">
        <f>BI40/(IF($H40&lt;&gt;$G40,($I40+$J40),$I40))*100</f>
        <v>#DIV/0!</v>
      </c>
      <c r="BI40" s="52"/>
      <c r="BJ40" s="147">
        <f>TRUNC(BI40*$K40,2)</f>
        <v>0</v>
      </c>
      <c r="BK40" s="157">
        <f>BL40/$F40*100</f>
        <v>0</v>
      </c>
      <c r="BL40" s="52"/>
      <c r="BM40" s="52">
        <f>TRUNC(BL40*$K40,2)</f>
        <v>0</v>
      </c>
      <c r="BN40" s="157" t="e">
        <f>BO40/(IF($H40&lt;&gt;$G40,($I40+$J40),$I40))*100</f>
        <v>#DIV/0!</v>
      </c>
      <c r="BO40" s="52"/>
      <c r="BP40" s="147">
        <f>TRUNC(BO40*$K40,2)</f>
        <v>0</v>
      </c>
      <c r="BQ40" s="157">
        <f>BR40/$F40*100</f>
        <v>0</v>
      </c>
      <c r="BR40" s="52"/>
      <c r="BS40" s="52">
        <f>TRUNC(BR40*$K40,2)</f>
        <v>0</v>
      </c>
      <c r="BT40" s="157" t="e">
        <f>BU40/(IF($H40&lt;&gt;$G40,($I40+$J40),$I40))*100</f>
        <v>#DIV/0!</v>
      </c>
      <c r="BU40" s="52"/>
      <c r="BV40" s="147">
        <f>TRUNC(BU40*$K40,2)</f>
        <v>0</v>
      </c>
      <c r="BW40" s="157">
        <f>BX40/$F40*100</f>
        <v>0</v>
      </c>
      <c r="BX40" s="52"/>
      <c r="BY40" s="52">
        <f>TRUNC(BX40*$K40,2)</f>
        <v>0</v>
      </c>
      <c r="BZ40" s="157" t="e">
        <f>CA40/(IF($H40&lt;&gt;$G40,($I40+$J40),$I40))*100</f>
        <v>#DIV/0!</v>
      </c>
      <c r="CA40" s="52"/>
      <c r="CB40" s="147">
        <f>TRUNC(CA40*$K40,2)</f>
        <v>0</v>
      </c>
      <c r="CC40" s="157">
        <f>CD40/$F40*100</f>
        <v>0</v>
      </c>
      <c r="CD40" s="52"/>
      <c r="CE40" s="158">
        <f>TRUNC(CD40*$K40,2)</f>
        <v>0</v>
      </c>
      <c r="CF40" s="157" t="e">
        <f>CG40/(IF($H40&lt;&gt;$G40,($I40+$J40),$I40))*100</f>
        <v>#DIV/0!</v>
      </c>
      <c r="CG40" s="52"/>
      <c r="CH40" s="147">
        <f>TRUNC(CG40*$K40,2)</f>
        <v>0</v>
      </c>
      <c r="CI40" s="157">
        <f>CJ40/$F40*100</f>
        <v>0</v>
      </c>
      <c r="CJ40" s="52">
        <f>V40+P40+AB40+AH40+AN40+AT40+AZ40+BF40+BL40+BR40+BX40+CD40</f>
        <v>0</v>
      </c>
      <c r="CK40" s="147">
        <f>TRUNC(CJ40*$K40,2)</f>
        <v>0</v>
      </c>
      <c r="CL40" s="157" t="e">
        <f>CM40/(IF($J40&lt;&gt;0,($H40-$F40),($G40-$F40)))*100</f>
        <v>#DIV/0!</v>
      </c>
      <c r="CM40" s="52">
        <f>S40+Y40+AE40+AK40+AQ40+AW40+BC40+BI40+BO40+BU40+CA40+CG40</f>
        <v>0</v>
      </c>
      <c r="CN40" s="147">
        <f>TRUNC(CM40*$K40,2)</f>
        <v>0</v>
      </c>
      <c r="CO40" s="157">
        <f>CP40/$F40*100</f>
        <v>100</v>
      </c>
      <c r="CP40" s="52">
        <f>F40-CJ40</f>
        <v>1</v>
      </c>
      <c r="CQ40" s="147">
        <f>TRUNC(CP40*$K40,2)</f>
        <v>3537.67</v>
      </c>
      <c r="CR40" s="157" t="e">
        <f>CS40/(IF(H40&lt;&gt;G40,(H40-F40),(G40-F40)))*100</f>
        <v>#DIV/0!</v>
      </c>
      <c r="CS40" s="52">
        <f>(IF(H40&lt;&gt;G40,(H40-F40),(G40-F40)))-CM40</f>
        <v>0</v>
      </c>
      <c r="CT40" s="147">
        <f>TRUNC(CS40*$K40,2)</f>
        <v>0</v>
      </c>
      <c r="CU40" s="156">
        <f>$CV40/$H40</f>
        <v>0</v>
      </c>
      <c r="CV40" s="52">
        <f>CJ40+CM40</f>
        <v>0</v>
      </c>
      <c r="CW40" s="147">
        <f>TRUNC(CV40*$K40,2)</f>
        <v>0</v>
      </c>
      <c r="CX40" s="156">
        <f>$CY40/($F40+IF($J40&lt;&gt;0,$J40,$I40))</f>
        <v>1</v>
      </c>
      <c r="CY40" s="52">
        <f>CP40+CS40</f>
        <v>1</v>
      </c>
      <c r="CZ40" s="147">
        <f>TRUNC(CY40*$K40,2)</f>
        <v>3537.67</v>
      </c>
    </row>
    <row r="41" spans="1:104" s="257" customFormat="1" ht="42.75">
      <c r="A41" s="253" t="s">
        <v>120</v>
      </c>
      <c r="B41" s="320" t="s">
        <v>369</v>
      </c>
      <c r="C41" s="450" t="s">
        <v>415</v>
      </c>
      <c r="D41" s="215" t="s">
        <v>17</v>
      </c>
      <c r="E41" s="343">
        <v>758.27</v>
      </c>
      <c r="F41" s="220">
        <f>'Quant Quadra'!F66</f>
        <v>1</v>
      </c>
      <c r="G41" s="197">
        <f t="shared" si="98"/>
        <v>1</v>
      </c>
      <c r="H41" s="260">
        <f t="shared" si="98"/>
        <v>1</v>
      </c>
      <c r="I41" s="254">
        <f t="shared" si="99"/>
        <v>0</v>
      </c>
      <c r="J41" s="254">
        <f t="shared" si="99"/>
        <v>0</v>
      </c>
      <c r="K41" s="220">
        <f>ROUND((E41*(1+$L$8))*(1+$F$8),2)</f>
        <v>1049.8399999999999</v>
      </c>
      <c r="L41" s="255">
        <f>TRUNC(K41*F41,2)</f>
        <v>1049.8399999999999</v>
      </c>
      <c r="M41" s="280">
        <f>TRUNC(K41*I41,2)</f>
        <v>0</v>
      </c>
      <c r="N41" s="256">
        <f>TRUNC(K41*J41,2)</f>
        <v>0</v>
      </c>
      <c r="O41" s="157">
        <f>P41/$F41*100</f>
        <v>0</v>
      </c>
      <c r="P41" s="52"/>
      <c r="Q41" s="147">
        <f>TRUNC(P41*$K41,2)</f>
        <v>0</v>
      </c>
      <c r="R41" s="157" t="e">
        <f>S41/(IF($H41&lt;&gt;$G41,($I41+$J41),$I41))*100</f>
        <v>#DIV/0!</v>
      </c>
      <c r="S41" s="52"/>
      <c r="T41" s="147">
        <f>TRUNC(S41*$K41,2)</f>
        <v>0</v>
      </c>
      <c r="U41" s="157">
        <f>V41/$F41*100</f>
        <v>0</v>
      </c>
      <c r="V41" s="52"/>
      <c r="W41" s="52">
        <f>TRUNC(V41*$K41,2)</f>
        <v>0</v>
      </c>
      <c r="X41" s="157" t="e">
        <f>Y41/(IF($H41&lt;&gt;$G41,($I41+$J41),$I41))*100</f>
        <v>#DIV/0!</v>
      </c>
      <c r="Y41" s="52"/>
      <c r="Z41" s="147">
        <f>TRUNC(Y41*$K41,2)</f>
        <v>0</v>
      </c>
      <c r="AA41" s="157">
        <f>AB41/$F41*100</f>
        <v>0</v>
      </c>
      <c r="AB41" s="52"/>
      <c r="AC41" s="52">
        <f>TRUNC(AB41*$K41,2)</f>
        <v>0</v>
      </c>
      <c r="AD41" s="157" t="e">
        <f>AE41/(IF($H41&lt;&gt;$G41,($I41+$J41),$I41))*100</f>
        <v>#DIV/0!</v>
      </c>
      <c r="AE41" s="52"/>
      <c r="AF41" s="147">
        <f>TRUNC(AE41*$K41,2)</f>
        <v>0</v>
      </c>
      <c r="AG41" s="157">
        <f>AH41/$F41*100</f>
        <v>0</v>
      </c>
      <c r="AH41" s="52"/>
      <c r="AI41" s="52">
        <f>TRUNC(AH41*$K41,2)</f>
        <v>0</v>
      </c>
      <c r="AJ41" s="157" t="e">
        <f>AK41/(IF($H41&lt;&gt;$G41,($I41+$J41),$I41))*100</f>
        <v>#DIV/0!</v>
      </c>
      <c r="AK41" s="52"/>
      <c r="AL41" s="147">
        <f>TRUNC(AK41*$K41,2)</f>
        <v>0</v>
      </c>
      <c r="AM41" s="157">
        <f>AN41/$F41*100</f>
        <v>0</v>
      </c>
      <c r="AN41" s="52"/>
      <c r="AO41" s="52">
        <f>TRUNC(AN41*$K41,2)</f>
        <v>0</v>
      </c>
      <c r="AP41" s="157" t="e">
        <f>AQ41/(IF($H41&lt;&gt;$G41,($I41+$J41),$I41))*100</f>
        <v>#DIV/0!</v>
      </c>
      <c r="AQ41" s="52"/>
      <c r="AR41" s="147">
        <f>TRUNC(AQ41*$K41,2)</f>
        <v>0</v>
      </c>
      <c r="AS41" s="157">
        <f>AT41/$F41*100</f>
        <v>0</v>
      </c>
      <c r="AT41" s="52"/>
      <c r="AU41" s="52">
        <f>TRUNC(AT41*$K41,2)</f>
        <v>0</v>
      </c>
      <c r="AV41" s="157" t="e">
        <f>AW41/(IF($H41&lt;&gt;$G41,($I41+$J41),$I41))*100</f>
        <v>#DIV/0!</v>
      </c>
      <c r="AW41" s="52"/>
      <c r="AX41" s="147">
        <f>TRUNC(AW41*$K41,2)</f>
        <v>0</v>
      </c>
      <c r="AY41" s="157">
        <f>AZ41/$F41*100</f>
        <v>0</v>
      </c>
      <c r="AZ41" s="52"/>
      <c r="BA41" s="52">
        <f>TRUNC(AZ41*$K41,2)</f>
        <v>0</v>
      </c>
      <c r="BB41" s="157" t="e">
        <f>BC41/(IF($H41&lt;&gt;$G41,($I41+$J41),$I41))*100</f>
        <v>#DIV/0!</v>
      </c>
      <c r="BC41" s="52"/>
      <c r="BD41" s="147">
        <f>TRUNC(BC41*$K41,2)</f>
        <v>0</v>
      </c>
      <c r="BE41" s="157">
        <f>BF41/$F41*100</f>
        <v>0</v>
      </c>
      <c r="BF41" s="52"/>
      <c r="BG41" s="52">
        <f>TRUNC(BF41*$K41,2)</f>
        <v>0</v>
      </c>
      <c r="BH41" s="157" t="e">
        <f>BI41/(IF($H41&lt;&gt;$G41,($I41+$J41),$I41))*100</f>
        <v>#DIV/0!</v>
      </c>
      <c r="BI41" s="52"/>
      <c r="BJ41" s="147">
        <f>TRUNC(BI41*$K41,2)</f>
        <v>0</v>
      </c>
      <c r="BK41" s="157">
        <f>BL41/$F41*100</f>
        <v>0</v>
      </c>
      <c r="BL41" s="52"/>
      <c r="BM41" s="52">
        <f>TRUNC(BL41*$K41,2)</f>
        <v>0</v>
      </c>
      <c r="BN41" s="157" t="e">
        <f>BO41/(IF($H41&lt;&gt;$G41,($I41+$J41),$I41))*100</f>
        <v>#DIV/0!</v>
      </c>
      <c r="BO41" s="52"/>
      <c r="BP41" s="147">
        <f>TRUNC(BO41*$K41,2)</f>
        <v>0</v>
      </c>
      <c r="BQ41" s="157">
        <f>BR41/$F41*100</f>
        <v>0</v>
      </c>
      <c r="BR41" s="52"/>
      <c r="BS41" s="52">
        <f>TRUNC(BR41*$K41,2)</f>
        <v>0</v>
      </c>
      <c r="BT41" s="157" t="e">
        <f>BU41/(IF($H41&lt;&gt;$G41,($I41+$J41),$I41))*100</f>
        <v>#DIV/0!</v>
      </c>
      <c r="BU41" s="52"/>
      <c r="BV41" s="147">
        <f>TRUNC(BU41*$K41,2)</f>
        <v>0</v>
      </c>
      <c r="BW41" s="157">
        <f>BX41/$F41*100</f>
        <v>0</v>
      </c>
      <c r="BX41" s="52"/>
      <c r="BY41" s="52">
        <f>TRUNC(BX41*$K41,2)</f>
        <v>0</v>
      </c>
      <c r="BZ41" s="157" t="e">
        <f>CA41/(IF($H41&lt;&gt;$G41,($I41+$J41),$I41))*100</f>
        <v>#DIV/0!</v>
      </c>
      <c r="CA41" s="52"/>
      <c r="CB41" s="147">
        <f>TRUNC(CA41*$K41,2)</f>
        <v>0</v>
      </c>
      <c r="CC41" s="157">
        <f>CD41/$F41*100</f>
        <v>0</v>
      </c>
      <c r="CD41" s="52"/>
      <c r="CE41" s="158">
        <f>TRUNC(CD41*$K41,2)</f>
        <v>0</v>
      </c>
      <c r="CF41" s="157" t="e">
        <f>CG41/(IF($H41&lt;&gt;$G41,($I41+$J41),$I41))*100</f>
        <v>#DIV/0!</v>
      </c>
      <c r="CG41" s="52"/>
      <c r="CH41" s="147">
        <f>TRUNC(CG41*$K41,2)</f>
        <v>0</v>
      </c>
      <c r="CI41" s="157">
        <f>CJ41/$F41*100</f>
        <v>0</v>
      </c>
      <c r="CJ41" s="52">
        <f>V41+P41+AB41+AH41+AN41+AT41+AZ41+BF41+BL41+BR41+BX41+CD41</f>
        <v>0</v>
      </c>
      <c r="CK41" s="147">
        <f>TRUNC(CJ41*$K41,2)</f>
        <v>0</v>
      </c>
      <c r="CL41" s="157" t="e">
        <f>CM41/(IF($J41&lt;&gt;0,($H41-$F41),($G41-$F41)))*100</f>
        <v>#DIV/0!</v>
      </c>
      <c r="CM41" s="52">
        <f>S41+Y41+AE41+AK41+AQ41+AW41+BC41+BI41+BO41+BU41+CA41+CG41</f>
        <v>0</v>
      </c>
      <c r="CN41" s="147">
        <f>TRUNC(CM41*$K41,2)</f>
        <v>0</v>
      </c>
      <c r="CO41" s="157">
        <f>CP41/$F41*100</f>
        <v>100</v>
      </c>
      <c r="CP41" s="52">
        <f>F41-CJ41</f>
        <v>1</v>
      </c>
      <c r="CQ41" s="147">
        <f>TRUNC(CP41*$K41,2)</f>
        <v>1049.8399999999999</v>
      </c>
      <c r="CR41" s="157" t="e">
        <f>CS41/(IF(H41&lt;&gt;G41,(H41-F41),(G41-F41)))*100</f>
        <v>#DIV/0!</v>
      </c>
      <c r="CS41" s="52">
        <f>(IF(H41&lt;&gt;G41,(H41-F41),(G41-F41)))-CM41</f>
        <v>0</v>
      </c>
      <c r="CT41" s="147">
        <f>TRUNC(CS41*$K41,2)</f>
        <v>0</v>
      </c>
      <c r="CU41" s="156">
        <f>$CV41/$H41</f>
        <v>0</v>
      </c>
      <c r="CV41" s="52">
        <f>CJ41+CM41</f>
        <v>0</v>
      </c>
      <c r="CW41" s="147">
        <f>TRUNC(CV41*$K41,2)</f>
        <v>0</v>
      </c>
      <c r="CX41" s="156">
        <f>$CY41/($F41+IF($J41&lt;&gt;0,$J41,$I41))</f>
        <v>1</v>
      </c>
      <c r="CY41" s="52">
        <f>CP41+CS41</f>
        <v>1</v>
      </c>
      <c r="CZ41" s="147">
        <f>TRUNC(CY41*$K41,2)</f>
        <v>1049.8399999999999</v>
      </c>
    </row>
    <row r="42" spans="1:104" s="257" customFormat="1" ht="42.75">
      <c r="A42" s="253" t="s">
        <v>121</v>
      </c>
      <c r="B42" s="320" t="s">
        <v>407</v>
      </c>
      <c r="C42" s="451" t="s">
        <v>408</v>
      </c>
      <c r="D42" s="417" t="s">
        <v>165</v>
      </c>
      <c r="E42" s="343">
        <v>101.98</v>
      </c>
      <c r="F42" s="220">
        <f>'Quant Quadra'!F67</f>
        <v>208.94</v>
      </c>
      <c r="G42" s="197">
        <f t="shared" si="98"/>
        <v>208.94</v>
      </c>
      <c r="H42" s="260">
        <f t="shared" si="98"/>
        <v>208.94</v>
      </c>
      <c r="I42" s="254">
        <f t="shared" si="99"/>
        <v>0</v>
      </c>
      <c r="J42" s="254">
        <f t="shared" si="99"/>
        <v>0</v>
      </c>
      <c r="K42" s="220">
        <f>ROUND((E42*(1+$L$8))*(1+$F$8),2)</f>
        <v>141.19</v>
      </c>
      <c r="L42" s="255">
        <f>TRUNC(K42*F42,2)</f>
        <v>29500.23</v>
      </c>
      <c r="M42" s="280">
        <f>TRUNC(K42*I42,2)</f>
        <v>0</v>
      </c>
      <c r="N42" s="256">
        <f>TRUNC(K42*J42,2)</f>
        <v>0</v>
      </c>
      <c r="O42" s="157">
        <f>P42/$F42*100</f>
        <v>0</v>
      </c>
      <c r="P42" s="52"/>
      <c r="Q42" s="147">
        <f>TRUNC(P42*$K42,2)</f>
        <v>0</v>
      </c>
      <c r="R42" s="157" t="e">
        <f>S42/(IF($H42&lt;&gt;$G42,($I42+$J42),$I42))*100</f>
        <v>#DIV/0!</v>
      </c>
      <c r="S42" s="52"/>
      <c r="T42" s="147">
        <f>TRUNC(S42*$K42,2)</f>
        <v>0</v>
      </c>
      <c r="U42" s="157">
        <f>V42/$F42*100</f>
        <v>0</v>
      </c>
      <c r="V42" s="52"/>
      <c r="W42" s="52">
        <f>TRUNC(V42*$K42,2)</f>
        <v>0</v>
      </c>
      <c r="X42" s="157" t="e">
        <f>Y42/(IF($H42&lt;&gt;$G42,($I42+$J42),$I42))*100</f>
        <v>#DIV/0!</v>
      </c>
      <c r="Y42" s="52"/>
      <c r="Z42" s="147">
        <f>TRUNC(Y42*$K42,2)</f>
        <v>0</v>
      </c>
      <c r="AA42" s="157">
        <f>AB42/$F42*100</f>
        <v>0</v>
      </c>
      <c r="AB42" s="52"/>
      <c r="AC42" s="52">
        <f>TRUNC(AB42*$K42,2)</f>
        <v>0</v>
      </c>
      <c r="AD42" s="157" t="e">
        <f>AE42/(IF($H42&lt;&gt;$G42,($I42+$J42),$I42))*100</f>
        <v>#DIV/0!</v>
      </c>
      <c r="AE42" s="52"/>
      <c r="AF42" s="147">
        <f>TRUNC(AE42*$K42,2)</f>
        <v>0</v>
      </c>
      <c r="AG42" s="157">
        <f>AH42/$F42*100</f>
        <v>0</v>
      </c>
      <c r="AH42" s="52"/>
      <c r="AI42" s="52">
        <f>TRUNC(AH42*$K42,2)</f>
        <v>0</v>
      </c>
      <c r="AJ42" s="157" t="e">
        <f>AK42/(IF($H42&lt;&gt;$G42,($I42+$J42),$I42))*100</f>
        <v>#DIV/0!</v>
      </c>
      <c r="AK42" s="52"/>
      <c r="AL42" s="147">
        <f>TRUNC(AK42*$K42,2)</f>
        <v>0</v>
      </c>
      <c r="AM42" s="157">
        <f>AN42/$F42*100</f>
        <v>0</v>
      </c>
      <c r="AN42" s="52"/>
      <c r="AO42" s="52">
        <f>TRUNC(AN42*$K42,2)</f>
        <v>0</v>
      </c>
      <c r="AP42" s="157" t="e">
        <f>AQ42/(IF($H42&lt;&gt;$G42,($I42+$J42),$I42))*100</f>
        <v>#DIV/0!</v>
      </c>
      <c r="AQ42" s="52"/>
      <c r="AR42" s="147">
        <f>TRUNC(AQ42*$K42,2)</f>
        <v>0</v>
      </c>
      <c r="AS42" s="157">
        <f>AT42/$F42*100</f>
        <v>0</v>
      </c>
      <c r="AT42" s="52"/>
      <c r="AU42" s="52">
        <f>TRUNC(AT42*$K42,2)</f>
        <v>0</v>
      </c>
      <c r="AV42" s="157" t="e">
        <f>AW42/(IF($H42&lt;&gt;$G42,($I42+$J42),$I42))*100</f>
        <v>#DIV/0!</v>
      </c>
      <c r="AW42" s="52"/>
      <c r="AX42" s="147">
        <f>TRUNC(AW42*$K42,2)</f>
        <v>0</v>
      </c>
      <c r="AY42" s="157">
        <f>AZ42/$F42*100</f>
        <v>0</v>
      </c>
      <c r="AZ42" s="52"/>
      <c r="BA42" s="52">
        <f>TRUNC(AZ42*$K42,2)</f>
        <v>0</v>
      </c>
      <c r="BB42" s="157" t="e">
        <f>BC42/(IF($H42&lt;&gt;$G42,($I42+$J42),$I42))*100</f>
        <v>#DIV/0!</v>
      </c>
      <c r="BC42" s="52"/>
      <c r="BD42" s="147">
        <f>TRUNC(BC42*$K42,2)</f>
        <v>0</v>
      </c>
      <c r="BE42" s="157">
        <f>BF42/$F42*100</f>
        <v>0</v>
      </c>
      <c r="BF42" s="52"/>
      <c r="BG42" s="52">
        <f>TRUNC(BF42*$K42,2)</f>
        <v>0</v>
      </c>
      <c r="BH42" s="157" t="e">
        <f>BI42/(IF($H42&lt;&gt;$G42,($I42+$J42),$I42))*100</f>
        <v>#DIV/0!</v>
      </c>
      <c r="BI42" s="52"/>
      <c r="BJ42" s="147">
        <f>TRUNC(BI42*$K42,2)</f>
        <v>0</v>
      </c>
      <c r="BK42" s="157">
        <f>BL42/$F42*100</f>
        <v>0</v>
      </c>
      <c r="BL42" s="52"/>
      <c r="BM42" s="52">
        <f>TRUNC(BL42*$K42,2)</f>
        <v>0</v>
      </c>
      <c r="BN42" s="157" t="e">
        <f>BO42/(IF($H42&lt;&gt;$G42,($I42+$J42),$I42))*100</f>
        <v>#DIV/0!</v>
      </c>
      <c r="BO42" s="52"/>
      <c r="BP42" s="147">
        <f>TRUNC(BO42*$K42,2)</f>
        <v>0</v>
      </c>
      <c r="BQ42" s="157">
        <f>BR42/$F42*100</f>
        <v>0</v>
      </c>
      <c r="BR42" s="52"/>
      <c r="BS42" s="52">
        <f>TRUNC(BR42*$K42,2)</f>
        <v>0</v>
      </c>
      <c r="BT42" s="157" t="e">
        <f>BU42/(IF($H42&lt;&gt;$G42,($I42+$J42),$I42))*100</f>
        <v>#DIV/0!</v>
      </c>
      <c r="BU42" s="52"/>
      <c r="BV42" s="147">
        <f>TRUNC(BU42*$K42,2)</f>
        <v>0</v>
      </c>
      <c r="BW42" s="157">
        <f>BX42/$F42*100</f>
        <v>0</v>
      </c>
      <c r="BX42" s="52"/>
      <c r="BY42" s="52">
        <f>TRUNC(BX42*$K42,2)</f>
        <v>0</v>
      </c>
      <c r="BZ42" s="157" t="e">
        <f>CA42/(IF($H42&lt;&gt;$G42,($I42+$J42),$I42))*100</f>
        <v>#DIV/0!</v>
      </c>
      <c r="CA42" s="52"/>
      <c r="CB42" s="147">
        <f>TRUNC(CA42*$K42,2)</f>
        <v>0</v>
      </c>
      <c r="CC42" s="157">
        <f>CD42/$F42*100</f>
        <v>0</v>
      </c>
      <c r="CD42" s="52"/>
      <c r="CE42" s="158">
        <f>TRUNC(CD42*$K42,2)</f>
        <v>0</v>
      </c>
      <c r="CF42" s="157" t="e">
        <f>CG42/(IF($H42&lt;&gt;$G42,($I42+$J42),$I42))*100</f>
        <v>#DIV/0!</v>
      </c>
      <c r="CG42" s="52"/>
      <c r="CH42" s="147">
        <f>TRUNC(CG42*$K42,2)</f>
        <v>0</v>
      </c>
      <c r="CI42" s="157">
        <f>CJ42/$F42*100</f>
        <v>0</v>
      </c>
      <c r="CJ42" s="52">
        <f>V42+P42+AB42+AH42+AN42+AT42+AZ42+BF42+BL42+BR42+BX42+CD42</f>
        <v>0</v>
      </c>
      <c r="CK42" s="147">
        <f>TRUNC(CJ42*$K42,2)</f>
        <v>0</v>
      </c>
      <c r="CL42" s="157" t="e">
        <f>CM42/(IF($J42&lt;&gt;0,($H42-$F42),($G42-$F42)))*100</f>
        <v>#DIV/0!</v>
      </c>
      <c r="CM42" s="52">
        <f>S42+Y42+AE42+AK42+AQ42+AW42+BC42+BI42+BO42+BU42+CA42+CG42</f>
        <v>0</v>
      </c>
      <c r="CN42" s="147">
        <f>TRUNC(CM42*$K42,2)</f>
        <v>0</v>
      </c>
      <c r="CO42" s="157">
        <f>CP42/$F42*100</f>
        <v>100</v>
      </c>
      <c r="CP42" s="52">
        <f>F42-CJ42</f>
        <v>208.94</v>
      </c>
      <c r="CQ42" s="147">
        <f>TRUNC(CP42*$K42,2)</f>
        <v>29500.23</v>
      </c>
      <c r="CR42" s="157" t="e">
        <f>CS42/(IF(H42&lt;&gt;G42,(H42-F42),(G42-F42)))*100</f>
        <v>#DIV/0!</v>
      </c>
      <c r="CS42" s="52">
        <f>(IF(H42&lt;&gt;G42,(H42-F42),(G42-F42)))-CM42</f>
        <v>0</v>
      </c>
      <c r="CT42" s="147">
        <f>TRUNC(CS42*$K42,2)</f>
        <v>0</v>
      </c>
      <c r="CU42" s="156">
        <f>$CV42/$H42</f>
        <v>0</v>
      </c>
      <c r="CV42" s="52">
        <f>CJ42+CM42</f>
        <v>0</v>
      </c>
      <c r="CW42" s="147">
        <f>TRUNC(CV42*$K42,2)</f>
        <v>0</v>
      </c>
      <c r="CX42" s="156">
        <f>$CY42/($F42+IF($J42&lt;&gt;0,$J42,$I42))</f>
        <v>1</v>
      </c>
      <c r="CY42" s="52">
        <f>CP42+CS42</f>
        <v>208.94</v>
      </c>
      <c r="CZ42" s="147">
        <f>TRUNC(CY42*$K42,2)</f>
        <v>29500.23</v>
      </c>
    </row>
    <row r="43" spans="1:104" s="319" customFormat="1" ht="30">
      <c r="A43" s="27"/>
      <c r="B43" s="37"/>
      <c r="C43" s="33"/>
      <c r="D43" s="34"/>
      <c r="E43" s="343"/>
      <c r="F43" s="30"/>
      <c r="G43" s="196"/>
      <c r="H43" s="260"/>
      <c r="I43" s="89"/>
      <c r="J43" s="89"/>
      <c r="K43" s="155" t="s">
        <v>9</v>
      </c>
      <c r="L43" s="35">
        <f>SUM(L39:L42)</f>
        <v>40573.040000000001</v>
      </c>
      <c r="M43" s="149">
        <f>SUM(M39:M42)</f>
        <v>0</v>
      </c>
      <c r="N43" s="217">
        <f>SUM(N39:N42)</f>
        <v>0</v>
      </c>
      <c r="O43" s="618" t="s">
        <v>9</v>
      </c>
      <c r="P43" s="617"/>
      <c r="Q43" s="35">
        <f>SUM(Q39:Q42)</f>
        <v>0</v>
      </c>
      <c r="R43" s="618" t="s">
        <v>9</v>
      </c>
      <c r="S43" s="617"/>
      <c r="T43" s="35">
        <f>SUM(T39:T42)</f>
        <v>0</v>
      </c>
      <c r="U43" s="618" t="s">
        <v>9</v>
      </c>
      <c r="V43" s="617"/>
      <c r="W43" s="113">
        <f>SUM(W39:W42)</f>
        <v>0</v>
      </c>
      <c r="X43" s="618" t="s">
        <v>9</v>
      </c>
      <c r="Y43" s="617"/>
      <c r="Z43" s="113">
        <f>SUM(Z39:Z42)</f>
        <v>0</v>
      </c>
      <c r="AA43" s="618" t="s">
        <v>9</v>
      </c>
      <c r="AB43" s="617"/>
      <c r="AC43" s="113">
        <f>SUM(AC39:AC42)</f>
        <v>0</v>
      </c>
      <c r="AD43" s="618" t="s">
        <v>9</v>
      </c>
      <c r="AE43" s="617"/>
      <c r="AF43" s="113">
        <f>SUM(AF39:AF42)</f>
        <v>0</v>
      </c>
      <c r="AG43" s="618" t="s">
        <v>9</v>
      </c>
      <c r="AH43" s="617"/>
      <c r="AI43" s="113">
        <f>SUM(AI39:AI42)</f>
        <v>0</v>
      </c>
      <c r="AJ43" s="618" t="s">
        <v>9</v>
      </c>
      <c r="AK43" s="617"/>
      <c r="AL43" s="113">
        <f>SUM(AL39:AL42)</f>
        <v>0</v>
      </c>
      <c r="AM43" s="618" t="s">
        <v>9</v>
      </c>
      <c r="AN43" s="617"/>
      <c r="AO43" s="113">
        <f>SUM(AO39:AO42)</f>
        <v>0</v>
      </c>
      <c r="AP43" s="618" t="s">
        <v>9</v>
      </c>
      <c r="AQ43" s="617"/>
      <c r="AR43" s="113">
        <f>SUM(AR39:AR42)</f>
        <v>0</v>
      </c>
      <c r="AS43" s="618" t="s">
        <v>9</v>
      </c>
      <c r="AT43" s="617"/>
      <c r="AU43" s="113">
        <f>SUM(AU39:AU42)</f>
        <v>0</v>
      </c>
      <c r="AV43" s="618" t="s">
        <v>9</v>
      </c>
      <c r="AW43" s="617"/>
      <c r="AX43" s="113">
        <f>SUM(AX39:AX42)</f>
        <v>0</v>
      </c>
      <c r="AY43" s="618" t="s">
        <v>9</v>
      </c>
      <c r="AZ43" s="617"/>
      <c r="BA43" s="113">
        <f>SUM(BA39:BA42)</f>
        <v>0</v>
      </c>
      <c r="BB43" s="618" t="s">
        <v>9</v>
      </c>
      <c r="BC43" s="617"/>
      <c r="BD43" s="113">
        <f>SUM(BD39:BD42)</f>
        <v>0</v>
      </c>
      <c r="BE43" s="618" t="s">
        <v>9</v>
      </c>
      <c r="BF43" s="617"/>
      <c r="BG43" s="113">
        <f>SUM(BG39:BG42)</f>
        <v>0</v>
      </c>
      <c r="BH43" s="618" t="s">
        <v>9</v>
      </c>
      <c r="BI43" s="617"/>
      <c r="BJ43" s="113">
        <f>SUM(BJ39:BJ42)</f>
        <v>0</v>
      </c>
      <c r="BK43" s="618" t="s">
        <v>9</v>
      </c>
      <c r="BL43" s="617"/>
      <c r="BM43" s="113">
        <f>SUM(BM39:BM42)</f>
        <v>0</v>
      </c>
      <c r="BN43" s="618" t="s">
        <v>9</v>
      </c>
      <c r="BO43" s="617"/>
      <c r="BP43" s="113">
        <f>SUM(BP39:BP42)</f>
        <v>0</v>
      </c>
      <c r="BQ43" s="618" t="s">
        <v>9</v>
      </c>
      <c r="BR43" s="617"/>
      <c r="BS43" s="113">
        <f>SUM(BS39:BS42)</f>
        <v>0</v>
      </c>
      <c r="BT43" s="618" t="s">
        <v>9</v>
      </c>
      <c r="BU43" s="617"/>
      <c r="BV43" s="113">
        <f>SUM(BV39:BV42)</f>
        <v>0</v>
      </c>
      <c r="BW43" s="618" t="s">
        <v>9</v>
      </c>
      <c r="BX43" s="617"/>
      <c r="BY43" s="113">
        <f>SUM(BY39:BY42)</f>
        <v>0</v>
      </c>
      <c r="BZ43" s="618" t="s">
        <v>9</v>
      </c>
      <c r="CA43" s="617"/>
      <c r="CB43" s="113">
        <f>SUM(CB39:CB42)</f>
        <v>0</v>
      </c>
      <c r="CC43" s="618" t="s">
        <v>9</v>
      </c>
      <c r="CD43" s="617"/>
      <c r="CE43" s="114">
        <f>SUM(CE39:CE42)</f>
        <v>0</v>
      </c>
      <c r="CF43" s="618" t="s">
        <v>9</v>
      </c>
      <c r="CG43" s="617"/>
      <c r="CH43" s="114">
        <f>SUM(CH39:CH42)</f>
        <v>0</v>
      </c>
      <c r="CI43" s="618" t="s">
        <v>9</v>
      </c>
      <c r="CJ43" s="617"/>
      <c r="CK43" s="35">
        <f>SUM(CK39:CK42)</f>
        <v>0</v>
      </c>
      <c r="CL43" s="618" t="s">
        <v>9</v>
      </c>
      <c r="CM43" s="617"/>
      <c r="CN43" s="35">
        <f>SUM(CN39:CN42)</f>
        <v>0</v>
      </c>
      <c r="CO43" s="618" t="s">
        <v>9</v>
      </c>
      <c r="CP43" s="617"/>
      <c r="CQ43" s="35">
        <f>SUM(CQ38:CQ42)</f>
        <v>40573.040000000001</v>
      </c>
      <c r="CR43" s="618" t="s">
        <v>9</v>
      </c>
      <c r="CS43" s="617"/>
      <c r="CT43" s="35">
        <f>SUM(CT38:CT42)</f>
        <v>0</v>
      </c>
      <c r="CU43" s="618" t="s">
        <v>9</v>
      </c>
      <c r="CV43" s="617"/>
      <c r="CW43" s="35">
        <f>SUM(CW39:CW42)</f>
        <v>0</v>
      </c>
      <c r="CX43" s="618" t="s">
        <v>9</v>
      </c>
      <c r="CY43" s="617"/>
      <c r="CZ43" s="35">
        <f>SUM(CZ38:CZ42)</f>
        <v>40573.040000000001</v>
      </c>
    </row>
    <row r="44" spans="1:104" s="7" customFormat="1">
      <c r="A44" s="27" t="s">
        <v>102</v>
      </c>
      <c r="B44" s="38"/>
      <c r="C44" s="44" t="s">
        <v>18</v>
      </c>
      <c r="D44" s="25"/>
      <c r="E44" s="344"/>
      <c r="F44" s="324"/>
      <c r="G44" s="196"/>
      <c r="H44" s="260"/>
      <c r="I44" s="89"/>
      <c r="J44" s="89"/>
      <c r="K44" s="26"/>
      <c r="L44" s="43"/>
      <c r="M44" s="148"/>
      <c r="N44" s="216"/>
      <c r="O44" s="157"/>
      <c r="P44" s="52"/>
      <c r="Q44" s="147"/>
      <c r="R44" s="157"/>
      <c r="S44" s="52"/>
      <c r="T44" s="147"/>
      <c r="U44" s="157"/>
      <c r="V44" s="52"/>
      <c r="W44" s="52"/>
      <c r="X44" s="157"/>
      <c r="Y44" s="52"/>
      <c r="Z44" s="52"/>
      <c r="AA44" s="157"/>
      <c r="AB44" s="52"/>
      <c r="AC44" s="52"/>
      <c r="AD44" s="157"/>
      <c r="AE44" s="52"/>
      <c r="AF44" s="52"/>
      <c r="AG44" s="157"/>
      <c r="AH44" s="52"/>
      <c r="AI44" s="52"/>
      <c r="AJ44" s="157"/>
      <c r="AK44" s="52"/>
      <c r="AL44" s="52"/>
      <c r="AM44" s="157"/>
      <c r="AN44" s="52"/>
      <c r="AO44" s="52"/>
      <c r="AP44" s="157"/>
      <c r="AQ44" s="52"/>
      <c r="AR44" s="52"/>
      <c r="AS44" s="157"/>
      <c r="AT44" s="52"/>
      <c r="AU44" s="52"/>
      <c r="AV44" s="157"/>
      <c r="AW44" s="52"/>
      <c r="AX44" s="52"/>
      <c r="AY44" s="157"/>
      <c r="AZ44" s="52"/>
      <c r="BA44" s="52"/>
      <c r="BB44" s="157"/>
      <c r="BC44" s="52"/>
      <c r="BD44" s="52"/>
      <c r="BE44" s="157"/>
      <c r="BF44" s="52"/>
      <c r="BG44" s="52"/>
      <c r="BH44" s="157"/>
      <c r="BI44" s="52"/>
      <c r="BJ44" s="52"/>
      <c r="BK44" s="157"/>
      <c r="BL44" s="52"/>
      <c r="BM44" s="52"/>
      <c r="BN44" s="157"/>
      <c r="BO44" s="52"/>
      <c r="BP44" s="52"/>
      <c r="BQ44" s="157"/>
      <c r="BR44" s="52"/>
      <c r="BS44" s="52"/>
      <c r="BT44" s="157"/>
      <c r="BU44" s="52"/>
      <c r="BV44" s="52"/>
      <c r="BW44" s="157"/>
      <c r="BX44" s="52"/>
      <c r="BY44" s="52"/>
      <c r="BZ44" s="157"/>
      <c r="CA44" s="52"/>
      <c r="CB44" s="52"/>
      <c r="CC44" s="157"/>
      <c r="CD44" s="52"/>
      <c r="CE44" s="158"/>
      <c r="CF44" s="157"/>
      <c r="CG44" s="52"/>
      <c r="CH44" s="158"/>
      <c r="CI44" s="157"/>
      <c r="CJ44" s="52"/>
      <c r="CK44" s="147"/>
      <c r="CL44" s="157"/>
      <c r="CM44" s="52"/>
      <c r="CN44" s="147"/>
      <c r="CO44" s="157"/>
      <c r="CP44" s="52"/>
      <c r="CQ44" s="147"/>
      <c r="CR44" s="157"/>
      <c r="CS44" s="52"/>
      <c r="CT44" s="147"/>
      <c r="CU44" s="157"/>
      <c r="CV44" s="52"/>
      <c r="CW44" s="147"/>
      <c r="CX44" s="157"/>
      <c r="CY44" s="52"/>
      <c r="CZ44" s="147"/>
    </row>
    <row r="45" spans="1:104" s="319" customFormat="1">
      <c r="A45" s="32" t="s">
        <v>143</v>
      </c>
      <c r="B45" s="222" t="s">
        <v>406</v>
      </c>
      <c r="C45" s="442" t="s">
        <v>191</v>
      </c>
      <c r="D45" s="290" t="s">
        <v>192</v>
      </c>
      <c r="E45" s="343">
        <v>5.87</v>
      </c>
      <c r="F45" s="53">
        <f>'Quant Quadra'!F70</f>
        <v>768</v>
      </c>
      <c r="G45" s="197">
        <f>F45</f>
        <v>768</v>
      </c>
      <c r="H45" s="260">
        <f>G45</f>
        <v>768</v>
      </c>
      <c r="I45" s="89">
        <f>G45-F45</f>
        <v>0</v>
      </c>
      <c r="J45" s="89">
        <f>H45-G45</f>
        <v>0</v>
      </c>
      <c r="K45" s="30">
        <f>ROUND((E45*(1+$L$8))*(1+$F$8),2)</f>
        <v>8.1300000000000008</v>
      </c>
      <c r="L45" s="31">
        <f>TRUNC(K45*F45,2)</f>
        <v>6243.84</v>
      </c>
      <c r="M45" s="148">
        <f>TRUNC(K45*I45,2)</f>
        <v>0</v>
      </c>
      <c r="N45" s="216">
        <f>TRUNC(K45*J45,2)</f>
        <v>0</v>
      </c>
      <c r="O45" s="157">
        <f>P45/$F45*100</f>
        <v>0</v>
      </c>
      <c r="P45" s="52"/>
      <c r="Q45" s="147">
        <f>TRUNC(P45*$K45,2)</f>
        <v>0</v>
      </c>
      <c r="R45" s="157" t="e">
        <f>S45/(IF($H45&lt;&gt;$G45,($I45+$J45),$I45))*100</f>
        <v>#DIV/0!</v>
      </c>
      <c r="S45" s="52"/>
      <c r="T45" s="147">
        <f>TRUNC(S45*$K45,2)</f>
        <v>0</v>
      </c>
      <c r="U45" s="157">
        <f>V45/$F45*100</f>
        <v>0</v>
      </c>
      <c r="V45" s="52"/>
      <c r="W45" s="52">
        <f>TRUNC(V45*$K45,2)</f>
        <v>0</v>
      </c>
      <c r="X45" s="157" t="e">
        <f>Y45/(IF($H45&lt;&gt;$G45,($I45+$J45),$I45))*100</f>
        <v>#DIV/0!</v>
      </c>
      <c r="Y45" s="52"/>
      <c r="Z45" s="147">
        <f>TRUNC(Y45*$K45,2)</f>
        <v>0</v>
      </c>
      <c r="AA45" s="157">
        <f>AB45/$F45*100</f>
        <v>0</v>
      </c>
      <c r="AB45" s="52"/>
      <c r="AC45" s="52">
        <f>TRUNC(AB45*$K45,2)</f>
        <v>0</v>
      </c>
      <c r="AD45" s="157" t="e">
        <f>AE45/(IF($H45&lt;&gt;$G45,($I45+$J45),$I45))*100</f>
        <v>#DIV/0!</v>
      </c>
      <c r="AE45" s="52"/>
      <c r="AF45" s="147">
        <f>TRUNC(AE45*$K45,2)</f>
        <v>0</v>
      </c>
      <c r="AG45" s="157">
        <f>AH45/$F45*100</f>
        <v>0</v>
      </c>
      <c r="AH45" s="52"/>
      <c r="AI45" s="52">
        <f>TRUNC(AH45*$K45,2)</f>
        <v>0</v>
      </c>
      <c r="AJ45" s="157" t="e">
        <f>AK45/(IF($H45&lt;&gt;$G45,($I45+$J45),$I45))*100</f>
        <v>#DIV/0!</v>
      </c>
      <c r="AK45" s="52"/>
      <c r="AL45" s="147">
        <f>TRUNC(AK45*$K45,2)</f>
        <v>0</v>
      </c>
      <c r="AM45" s="157">
        <f>AN45/$F45*100</f>
        <v>0</v>
      </c>
      <c r="AN45" s="52"/>
      <c r="AO45" s="52">
        <f>TRUNC(AN45*$K45,2)</f>
        <v>0</v>
      </c>
      <c r="AP45" s="157" t="e">
        <f>AQ45/(IF($H45&lt;&gt;$G45,($I45+$J45),$I45))*100</f>
        <v>#DIV/0!</v>
      </c>
      <c r="AQ45" s="52"/>
      <c r="AR45" s="147">
        <f>TRUNC(AQ45*$K45,2)</f>
        <v>0</v>
      </c>
      <c r="AS45" s="157">
        <f>AT45/$F45*100</f>
        <v>0</v>
      </c>
      <c r="AT45" s="52"/>
      <c r="AU45" s="52">
        <f>TRUNC(AT45*$K45,2)</f>
        <v>0</v>
      </c>
      <c r="AV45" s="157" t="e">
        <f>AW45/(IF($H45&lt;&gt;$G45,($I45+$J45),$I45))*100</f>
        <v>#DIV/0!</v>
      </c>
      <c r="AW45" s="52"/>
      <c r="AX45" s="147">
        <f>TRUNC(AW45*$K45,2)</f>
        <v>0</v>
      </c>
      <c r="AY45" s="157">
        <f>AZ45/$F45*100</f>
        <v>0</v>
      </c>
      <c r="AZ45" s="52"/>
      <c r="BA45" s="52">
        <f>TRUNC(AZ45*$K45,2)</f>
        <v>0</v>
      </c>
      <c r="BB45" s="157" t="e">
        <f>BC45/(IF($H45&lt;&gt;$G45,($I45+$J45),$I45))*100</f>
        <v>#DIV/0!</v>
      </c>
      <c r="BC45" s="52"/>
      <c r="BD45" s="147">
        <f>TRUNC(BC45*$K45,2)</f>
        <v>0</v>
      </c>
      <c r="BE45" s="157">
        <f>BF45/$F45*100</f>
        <v>0</v>
      </c>
      <c r="BF45" s="52"/>
      <c r="BG45" s="52">
        <f>TRUNC(BF45*$K45,2)</f>
        <v>0</v>
      </c>
      <c r="BH45" s="157" t="e">
        <f>BI45/(IF($H45&lt;&gt;$G45,($I45+$J45),$I45))*100</f>
        <v>#DIV/0!</v>
      </c>
      <c r="BI45" s="52"/>
      <c r="BJ45" s="147">
        <f>TRUNC(BI45*$K45,2)</f>
        <v>0</v>
      </c>
      <c r="BK45" s="157">
        <f>BL45/$F45*100</f>
        <v>0</v>
      </c>
      <c r="BL45" s="52"/>
      <c r="BM45" s="52">
        <f>TRUNC(BL45*$K45,2)</f>
        <v>0</v>
      </c>
      <c r="BN45" s="157" t="e">
        <f>BO45/(IF($H45&lt;&gt;$G45,($I45+$J45),$I45))*100</f>
        <v>#DIV/0!</v>
      </c>
      <c r="BO45" s="52"/>
      <c r="BP45" s="147">
        <f>TRUNC(BO45*$K45,2)</f>
        <v>0</v>
      </c>
      <c r="BQ45" s="157">
        <f>BR45/$F45*100</f>
        <v>0</v>
      </c>
      <c r="BR45" s="52"/>
      <c r="BS45" s="52">
        <f>TRUNC(BR45*$K45,2)</f>
        <v>0</v>
      </c>
      <c r="BT45" s="157" t="e">
        <f>BU45/(IF($H45&lt;&gt;$G45,($I45+$J45),$I45))*100</f>
        <v>#DIV/0!</v>
      </c>
      <c r="BU45" s="52"/>
      <c r="BV45" s="147">
        <f>TRUNC(BU45*$K45,2)</f>
        <v>0</v>
      </c>
      <c r="BW45" s="157">
        <f>BX45/$F45*100</f>
        <v>0</v>
      </c>
      <c r="BX45" s="52"/>
      <c r="BY45" s="52">
        <f>TRUNC(BX45*$K45,2)</f>
        <v>0</v>
      </c>
      <c r="BZ45" s="157" t="e">
        <f>CA45/(IF($H45&lt;&gt;$G45,($I45+$J45),$I45))*100</f>
        <v>#DIV/0!</v>
      </c>
      <c r="CA45" s="52"/>
      <c r="CB45" s="147">
        <f>TRUNC(CA45*$K45,2)</f>
        <v>0</v>
      </c>
      <c r="CC45" s="157">
        <f>CD45/$F45*100</f>
        <v>0</v>
      </c>
      <c r="CD45" s="52"/>
      <c r="CE45" s="158">
        <f>TRUNC(CD45*$K45,2)</f>
        <v>0</v>
      </c>
      <c r="CF45" s="157" t="e">
        <f>CG45/(IF($H45&lt;&gt;$G45,($I45+$J45),$I45))*100</f>
        <v>#DIV/0!</v>
      </c>
      <c r="CG45" s="52"/>
      <c r="CH45" s="147">
        <f>TRUNC(CG45*$K45,2)</f>
        <v>0</v>
      </c>
      <c r="CI45" s="157">
        <f>CJ45/$F45*100</f>
        <v>0</v>
      </c>
      <c r="CJ45" s="52">
        <f>V45+P45+AB45+AH45+AN45+AT45+AZ45+BF45+BL45+BR45+BX45+CD45</f>
        <v>0</v>
      </c>
      <c r="CK45" s="147">
        <f>TRUNC(CJ45*$K45,2)</f>
        <v>0</v>
      </c>
      <c r="CL45" s="157" t="e">
        <f>CM45/(IF($J45&lt;&gt;0,($H45-$F45),($G45-$F45)))*100</f>
        <v>#DIV/0!</v>
      </c>
      <c r="CM45" s="52">
        <f>S45+Y45+AE45+AK45+AQ45+AW45+BC45+BI45+BO45+BU45+CA45+CG45</f>
        <v>0</v>
      </c>
      <c r="CN45" s="147">
        <f>TRUNC(CM45*$K45,2)</f>
        <v>0</v>
      </c>
      <c r="CO45" s="157">
        <f>CP45/$F45*100</f>
        <v>100</v>
      </c>
      <c r="CP45" s="52">
        <f>F45-CJ45</f>
        <v>768</v>
      </c>
      <c r="CQ45" s="147">
        <f>TRUNC(CP45*$K45,2)</f>
        <v>6243.84</v>
      </c>
      <c r="CR45" s="157" t="e">
        <f>CS45/(IF(H45&lt;&gt;G45,(H45-F45),(G45-F45)))*100</f>
        <v>#DIV/0!</v>
      </c>
      <c r="CS45" s="52">
        <f>(IF(H45&lt;&gt;G45,(H45-F45),(G45-F45)))-CM45</f>
        <v>0</v>
      </c>
      <c r="CT45" s="147">
        <f>TRUNC(CS45*$K45,2)</f>
        <v>0</v>
      </c>
      <c r="CU45" s="156">
        <f>$CV45/$H45</f>
        <v>0</v>
      </c>
      <c r="CV45" s="52">
        <f>CJ45+CM45</f>
        <v>0</v>
      </c>
      <c r="CW45" s="147">
        <f>TRUNC(CV45*$K45,2)</f>
        <v>0</v>
      </c>
      <c r="CX45" s="156">
        <f>$CY45/($F45+IF($J45&lt;&gt;0,$J45,$I45))</f>
        <v>1</v>
      </c>
      <c r="CY45" s="52">
        <f>CP45+CS45</f>
        <v>768</v>
      </c>
      <c r="CZ45" s="147">
        <f>TRUNC(CY45*$K45,2)</f>
        <v>6243.84</v>
      </c>
    </row>
    <row r="46" spans="1:104" s="319" customFormat="1" ht="30">
      <c r="A46" s="27"/>
      <c r="B46" s="30"/>
      <c r="C46" s="40"/>
      <c r="D46" s="30"/>
      <c r="E46" s="343"/>
      <c r="F46" s="30"/>
      <c r="G46" s="198"/>
      <c r="H46" s="261"/>
      <c r="I46" s="155"/>
      <c r="J46" s="155"/>
      <c r="K46" s="155" t="s">
        <v>9</v>
      </c>
      <c r="L46" s="35">
        <f>SUM(L45)</f>
        <v>6243.84</v>
      </c>
      <c r="M46" s="149">
        <f>SUM(M44:M45)</f>
        <v>0</v>
      </c>
      <c r="N46" s="217">
        <f>SUM(N44:N45)</f>
        <v>0</v>
      </c>
      <c r="O46" s="618" t="s">
        <v>9</v>
      </c>
      <c r="P46" s="617"/>
      <c r="Q46" s="35">
        <f>SUM(Q44:Q45)</f>
        <v>0</v>
      </c>
      <c r="R46" s="618" t="s">
        <v>9</v>
      </c>
      <c r="S46" s="617"/>
      <c r="T46" s="35">
        <f>SUM(T44:T45)</f>
        <v>0</v>
      </c>
      <c r="U46" s="618" t="s">
        <v>9</v>
      </c>
      <c r="V46" s="617"/>
      <c r="W46" s="113">
        <f>SUM(W44:W45)</f>
        <v>0</v>
      </c>
      <c r="X46" s="618" t="s">
        <v>9</v>
      </c>
      <c r="Y46" s="617"/>
      <c r="Z46" s="113">
        <f>SUM(Z44:Z45)</f>
        <v>0</v>
      </c>
      <c r="AA46" s="618" t="s">
        <v>9</v>
      </c>
      <c r="AB46" s="617"/>
      <c r="AC46" s="113">
        <f>SUM(AC44:AC45)</f>
        <v>0</v>
      </c>
      <c r="AD46" s="618" t="s">
        <v>9</v>
      </c>
      <c r="AE46" s="617"/>
      <c r="AF46" s="113">
        <f>SUM(AF44:AF45)</f>
        <v>0</v>
      </c>
      <c r="AG46" s="618" t="s">
        <v>9</v>
      </c>
      <c r="AH46" s="617"/>
      <c r="AI46" s="113">
        <f>SUM(AI44:AI45)</f>
        <v>0</v>
      </c>
      <c r="AJ46" s="618" t="s">
        <v>9</v>
      </c>
      <c r="AK46" s="617"/>
      <c r="AL46" s="113">
        <f>SUM(AL44:AL45)</f>
        <v>0</v>
      </c>
      <c r="AM46" s="618" t="s">
        <v>9</v>
      </c>
      <c r="AN46" s="617"/>
      <c r="AO46" s="113">
        <f>SUM(AO44:AO45)</f>
        <v>0</v>
      </c>
      <c r="AP46" s="618" t="s">
        <v>9</v>
      </c>
      <c r="AQ46" s="617"/>
      <c r="AR46" s="113">
        <f>SUM(AR44:AR45)</f>
        <v>0</v>
      </c>
      <c r="AS46" s="618" t="s">
        <v>9</v>
      </c>
      <c r="AT46" s="617"/>
      <c r="AU46" s="113">
        <f>SUM(AU44:AU45)</f>
        <v>0</v>
      </c>
      <c r="AV46" s="618" t="s">
        <v>9</v>
      </c>
      <c r="AW46" s="617"/>
      <c r="AX46" s="113">
        <f>SUM(AX44:AX45)</f>
        <v>0</v>
      </c>
      <c r="AY46" s="618" t="s">
        <v>9</v>
      </c>
      <c r="AZ46" s="617"/>
      <c r="BA46" s="113">
        <f>SUM(BA44:BA45)</f>
        <v>0</v>
      </c>
      <c r="BB46" s="618" t="s">
        <v>9</v>
      </c>
      <c r="BC46" s="617"/>
      <c r="BD46" s="113">
        <f>SUM(BD44:BD45)</f>
        <v>0</v>
      </c>
      <c r="BE46" s="618" t="s">
        <v>9</v>
      </c>
      <c r="BF46" s="617"/>
      <c r="BG46" s="113">
        <f>SUM(BG44:BG45)</f>
        <v>0</v>
      </c>
      <c r="BH46" s="618" t="s">
        <v>9</v>
      </c>
      <c r="BI46" s="617"/>
      <c r="BJ46" s="113">
        <f>SUM(BJ44:BJ45)</f>
        <v>0</v>
      </c>
      <c r="BK46" s="618" t="s">
        <v>9</v>
      </c>
      <c r="BL46" s="617"/>
      <c r="BM46" s="113">
        <f>SUM(BM44:BM45)</f>
        <v>0</v>
      </c>
      <c r="BN46" s="618" t="s">
        <v>9</v>
      </c>
      <c r="BO46" s="617"/>
      <c r="BP46" s="113">
        <f>SUM(BP44:BP45)</f>
        <v>0</v>
      </c>
      <c r="BQ46" s="618" t="s">
        <v>9</v>
      </c>
      <c r="BR46" s="617"/>
      <c r="BS46" s="113">
        <f>SUM(BS44:BS45)</f>
        <v>0</v>
      </c>
      <c r="BT46" s="618" t="s">
        <v>9</v>
      </c>
      <c r="BU46" s="617"/>
      <c r="BV46" s="113">
        <f>SUM(BV44:BV45)</f>
        <v>0</v>
      </c>
      <c r="BW46" s="618" t="s">
        <v>9</v>
      </c>
      <c r="BX46" s="617"/>
      <c r="BY46" s="113">
        <f>SUM(BY44:BY45)</f>
        <v>0</v>
      </c>
      <c r="BZ46" s="618" t="s">
        <v>9</v>
      </c>
      <c r="CA46" s="617"/>
      <c r="CB46" s="113">
        <f>SUM(CB44:CB45)</f>
        <v>0</v>
      </c>
      <c r="CC46" s="618" t="s">
        <v>9</v>
      </c>
      <c r="CD46" s="617"/>
      <c r="CE46" s="114">
        <f>SUM(CE44:CE45)</f>
        <v>0</v>
      </c>
      <c r="CF46" s="618" t="s">
        <v>9</v>
      </c>
      <c r="CG46" s="617"/>
      <c r="CH46" s="114">
        <f>SUM(CH44:CH45)</f>
        <v>0</v>
      </c>
      <c r="CI46" s="618" t="s">
        <v>9</v>
      </c>
      <c r="CJ46" s="617"/>
      <c r="CK46" s="35">
        <f>SUM(CK44:CK45)</f>
        <v>0</v>
      </c>
      <c r="CL46" s="618" t="s">
        <v>9</v>
      </c>
      <c r="CM46" s="617"/>
      <c r="CN46" s="35">
        <f>SUM(CN44:CN45)</f>
        <v>0</v>
      </c>
      <c r="CO46" s="618" t="s">
        <v>9</v>
      </c>
      <c r="CP46" s="617"/>
      <c r="CQ46" s="35">
        <f>SUM(CQ44:CQ45)</f>
        <v>6243.84</v>
      </c>
      <c r="CR46" s="618" t="s">
        <v>9</v>
      </c>
      <c r="CS46" s="617"/>
      <c r="CT46" s="35">
        <f>SUM(CT44:CT45)</f>
        <v>0</v>
      </c>
      <c r="CU46" s="618" t="s">
        <v>9</v>
      </c>
      <c r="CV46" s="617"/>
      <c r="CW46" s="35">
        <f>SUM(CW44:CW45)</f>
        <v>0</v>
      </c>
      <c r="CX46" s="618" t="s">
        <v>9</v>
      </c>
      <c r="CY46" s="617"/>
      <c r="CZ46" s="35">
        <f>SUM(CZ44:CZ45)</f>
        <v>6243.84</v>
      </c>
    </row>
    <row r="47" spans="1:104" s="319" customFormat="1" ht="15.75" thickBot="1">
      <c r="A47" s="45"/>
      <c r="B47" s="46"/>
      <c r="C47" s="178"/>
      <c r="D47" s="46"/>
      <c r="E47" s="345"/>
      <c r="F47" s="46"/>
      <c r="G47" s="199"/>
      <c r="H47" s="641" t="s">
        <v>10</v>
      </c>
      <c r="I47" s="641"/>
      <c r="J47" s="641"/>
      <c r="K47" s="641"/>
      <c r="L47" s="179">
        <f>SUM(L12:L46)/2</f>
        <v>360676.5400000001</v>
      </c>
      <c r="M47" s="183">
        <f>SUM(M12:M46)/2</f>
        <v>0</v>
      </c>
      <c r="N47" s="219">
        <f>SUM(N12:N46)/2</f>
        <v>0</v>
      </c>
      <c r="O47" s="642" t="s">
        <v>10</v>
      </c>
      <c r="P47" s="641"/>
      <c r="Q47" s="179">
        <f>SUM(Q12:Q46)/2</f>
        <v>0</v>
      </c>
      <c r="R47" s="642" t="s">
        <v>10</v>
      </c>
      <c r="S47" s="641"/>
      <c r="T47" s="179">
        <f>SUM(T12:T46)/2</f>
        <v>0</v>
      </c>
      <c r="U47" s="642" t="s">
        <v>10</v>
      </c>
      <c r="V47" s="641"/>
      <c r="W47" s="180">
        <f>SUM(W12:W46)/2</f>
        <v>0</v>
      </c>
      <c r="X47" s="642" t="s">
        <v>10</v>
      </c>
      <c r="Y47" s="641"/>
      <c r="Z47" s="180">
        <f>SUM(Z12:Z46)/2</f>
        <v>0</v>
      </c>
      <c r="AA47" s="642" t="s">
        <v>10</v>
      </c>
      <c r="AB47" s="641"/>
      <c r="AC47" s="180">
        <f>SUM(AC12:AC46)/2</f>
        <v>2189.5</v>
      </c>
      <c r="AD47" s="642" t="s">
        <v>10</v>
      </c>
      <c r="AE47" s="641"/>
      <c r="AF47" s="180">
        <f>SUM(AF12:AF46)/2</f>
        <v>0</v>
      </c>
      <c r="AG47" s="642" t="s">
        <v>10</v>
      </c>
      <c r="AH47" s="641"/>
      <c r="AI47" s="180">
        <f>SUM(AI12:AI46)/2</f>
        <v>0</v>
      </c>
      <c r="AJ47" s="642" t="s">
        <v>10</v>
      </c>
      <c r="AK47" s="641"/>
      <c r="AL47" s="180">
        <f>SUM(AL12:AL46)/2</f>
        <v>0</v>
      </c>
      <c r="AM47" s="642" t="s">
        <v>10</v>
      </c>
      <c r="AN47" s="641"/>
      <c r="AO47" s="180">
        <f>SUM(AO12:AO46)/2</f>
        <v>0</v>
      </c>
      <c r="AP47" s="642" t="s">
        <v>10</v>
      </c>
      <c r="AQ47" s="641"/>
      <c r="AR47" s="180">
        <f>SUM(AR12:AR46)/2</f>
        <v>0</v>
      </c>
      <c r="AS47" s="642" t="s">
        <v>10</v>
      </c>
      <c r="AT47" s="641"/>
      <c r="AU47" s="180">
        <f>SUM(AU12:AU46)/2</f>
        <v>0</v>
      </c>
      <c r="AV47" s="642" t="s">
        <v>10</v>
      </c>
      <c r="AW47" s="641"/>
      <c r="AX47" s="180">
        <f>SUM(AX12:AX46)/2</f>
        <v>0</v>
      </c>
      <c r="AY47" s="642" t="s">
        <v>10</v>
      </c>
      <c r="AZ47" s="641"/>
      <c r="BA47" s="180">
        <f>SUM(BA12:BA46)/2</f>
        <v>0</v>
      </c>
      <c r="BB47" s="642" t="s">
        <v>10</v>
      </c>
      <c r="BC47" s="641"/>
      <c r="BD47" s="180">
        <f>SUM(BD12:BD46)/2</f>
        <v>0</v>
      </c>
      <c r="BE47" s="642" t="s">
        <v>10</v>
      </c>
      <c r="BF47" s="641"/>
      <c r="BG47" s="180">
        <f>SUM(BG12:BG46)/2</f>
        <v>0</v>
      </c>
      <c r="BH47" s="642" t="s">
        <v>10</v>
      </c>
      <c r="BI47" s="641"/>
      <c r="BJ47" s="180">
        <f>SUM(BJ12:BJ46)/2</f>
        <v>0</v>
      </c>
      <c r="BK47" s="642" t="s">
        <v>10</v>
      </c>
      <c r="BL47" s="641"/>
      <c r="BM47" s="180">
        <f>SUM(BM12:BM46)/2</f>
        <v>0</v>
      </c>
      <c r="BN47" s="642" t="s">
        <v>10</v>
      </c>
      <c r="BO47" s="641"/>
      <c r="BP47" s="180">
        <f>SUM(BP12:BP46)/2</f>
        <v>0</v>
      </c>
      <c r="BQ47" s="642" t="s">
        <v>10</v>
      </c>
      <c r="BR47" s="641"/>
      <c r="BS47" s="180">
        <f>SUM(BS12:BS46)/2</f>
        <v>0</v>
      </c>
      <c r="BT47" s="642" t="s">
        <v>10</v>
      </c>
      <c r="BU47" s="641"/>
      <c r="BV47" s="180">
        <f>SUM(BV12:BV46)/2</f>
        <v>0</v>
      </c>
      <c r="BW47" s="642" t="s">
        <v>10</v>
      </c>
      <c r="BX47" s="641"/>
      <c r="BY47" s="180">
        <f>SUM(BY12:BY46)/2</f>
        <v>0</v>
      </c>
      <c r="BZ47" s="642" t="s">
        <v>10</v>
      </c>
      <c r="CA47" s="641"/>
      <c r="CB47" s="180">
        <f>SUM(CB12:CB46)/2</f>
        <v>0</v>
      </c>
      <c r="CC47" s="642" t="s">
        <v>10</v>
      </c>
      <c r="CD47" s="641"/>
      <c r="CE47" s="181">
        <f>SUM(CE12:CE46)/2</f>
        <v>0</v>
      </c>
      <c r="CF47" s="642" t="s">
        <v>10</v>
      </c>
      <c r="CG47" s="641"/>
      <c r="CH47" s="181">
        <f>SUM(CH12:CH46)/2</f>
        <v>0</v>
      </c>
      <c r="CI47" s="642" t="s">
        <v>10</v>
      </c>
      <c r="CJ47" s="641"/>
      <c r="CK47" s="179">
        <f>SUM(CK12:CK46)/2</f>
        <v>2189.5</v>
      </c>
      <c r="CL47" s="642" t="s">
        <v>10</v>
      </c>
      <c r="CM47" s="641"/>
      <c r="CN47" s="179">
        <f>SUM(CN12:CN46)/2</f>
        <v>0</v>
      </c>
      <c r="CO47" s="642" t="s">
        <v>10</v>
      </c>
      <c r="CP47" s="641"/>
      <c r="CQ47" s="179">
        <f>SUM(CQ12:CQ46)/2</f>
        <v>358487.0400000001</v>
      </c>
      <c r="CR47" s="642" t="s">
        <v>10</v>
      </c>
      <c r="CS47" s="641"/>
      <c r="CT47" s="179">
        <f>SUM(CT12:CT46)/2</f>
        <v>0</v>
      </c>
      <c r="CU47" s="642" t="s">
        <v>10</v>
      </c>
      <c r="CV47" s="641"/>
      <c r="CW47" s="179">
        <f>SUM(CW12:CW46)/2</f>
        <v>2189.5</v>
      </c>
      <c r="CX47" s="642" t="s">
        <v>10</v>
      </c>
      <c r="CY47" s="641"/>
      <c r="CZ47" s="179">
        <f>SUM(CZ12:CZ46)/2</f>
        <v>358487.0400000001</v>
      </c>
    </row>
    <row r="48" spans="1:104">
      <c r="A48" s="335"/>
      <c r="E48" s="509"/>
    </row>
    <row r="49" spans="1:89">
      <c r="A49" s="335"/>
      <c r="E49" s="509"/>
      <c r="Q49" s="333"/>
      <c r="T49" s="333"/>
    </row>
    <row r="50" spans="1:89">
      <c r="A50" s="335"/>
      <c r="E50" s="509"/>
    </row>
    <row r="51" spans="1:89" ht="15.75">
      <c r="A51" s="335"/>
      <c r="C51" s="614"/>
      <c r="D51" s="615"/>
      <c r="E51" s="615"/>
      <c r="F51" s="615"/>
      <c r="G51" s="615"/>
      <c r="H51" s="615"/>
      <c r="I51" s="615"/>
      <c r="J51" s="615"/>
      <c r="K51" s="615"/>
      <c r="L51" s="615"/>
      <c r="M51" s="615"/>
      <c r="N51" s="615"/>
      <c r="O51" s="615"/>
      <c r="P51" s="615"/>
      <c r="S51" s="263" t="s">
        <v>265</v>
      </c>
      <c r="V51" s="263"/>
      <c r="Y51" s="263" t="s">
        <v>266</v>
      </c>
      <c r="AB51" s="263"/>
      <c r="AE51" s="263" t="s">
        <v>267</v>
      </c>
      <c r="AH51" s="263"/>
      <c r="AK51" s="263" t="s">
        <v>268</v>
      </c>
      <c r="AN51" s="263"/>
      <c r="AQ51" s="263" t="s">
        <v>273</v>
      </c>
      <c r="AT51" s="263" t="s">
        <v>274</v>
      </c>
      <c r="AW51" s="263" t="s">
        <v>275</v>
      </c>
      <c r="AZ51" s="263" t="s">
        <v>276</v>
      </c>
      <c r="BC51" s="263" t="s">
        <v>277</v>
      </c>
      <c r="BF51" s="263" t="s">
        <v>278</v>
      </c>
      <c r="BI51" s="263" t="s">
        <v>279</v>
      </c>
      <c r="BL51" s="263" t="s">
        <v>280</v>
      </c>
      <c r="BO51" s="263" t="s">
        <v>281</v>
      </c>
      <c r="BR51" s="263" t="s">
        <v>282</v>
      </c>
      <c r="BU51" s="263" t="s">
        <v>283</v>
      </c>
      <c r="BX51" s="263" t="s">
        <v>284</v>
      </c>
      <c r="CA51" s="263" t="s">
        <v>285</v>
      </c>
      <c r="CD51" s="263" t="s">
        <v>286</v>
      </c>
      <c r="CG51" s="263" t="s">
        <v>287</v>
      </c>
    </row>
    <row r="52" spans="1:89">
      <c r="A52" s="335"/>
      <c r="E52" s="509"/>
    </row>
    <row r="53" spans="1:89">
      <c r="A53" s="335"/>
      <c r="E53" s="509"/>
    </row>
    <row r="54" spans="1:89">
      <c r="A54" s="335"/>
      <c r="E54" s="509"/>
    </row>
    <row r="55" spans="1:89">
      <c r="A55" s="335"/>
      <c r="E55" s="509"/>
    </row>
    <row r="56" spans="1:89" ht="18">
      <c r="A56" s="335"/>
      <c r="C56" s="511"/>
      <c r="E56" s="509"/>
    </row>
    <row r="57" spans="1:89">
      <c r="A57" s="335"/>
      <c r="C57" s="190"/>
      <c r="D57" s="305"/>
      <c r="E57" s="510"/>
      <c r="F57" s="305"/>
      <c r="G57" s="341"/>
      <c r="H57" s="342"/>
      <c r="I57" s="305"/>
      <c r="J57" s="305"/>
      <c r="K57" s="305"/>
      <c r="L57" s="305"/>
      <c r="M57" s="305"/>
      <c r="N57" s="305"/>
    </row>
    <row r="58" spans="1:89">
      <c r="A58" s="335"/>
      <c r="D58" s="305"/>
      <c r="E58" s="510"/>
      <c r="F58" s="305"/>
      <c r="G58" s="341"/>
      <c r="H58" s="342"/>
      <c r="I58" s="305"/>
      <c r="J58" s="305"/>
      <c r="K58" s="305"/>
      <c r="L58" s="305"/>
      <c r="M58" s="305"/>
      <c r="N58" s="305"/>
    </row>
    <row r="59" spans="1:89">
      <c r="A59" s="335"/>
      <c r="D59" s="305"/>
      <c r="E59" s="510"/>
      <c r="F59" s="305"/>
      <c r="G59" s="341"/>
      <c r="H59" s="342"/>
      <c r="I59" s="305"/>
      <c r="J59" s="305"/>
      <c r="K59" s="508"/>
      <c r="L59" s="512"/>
      <c r="M59" s="305"/>
      <c r="N59" s="305"/>
      <c r="CI59" s="629"/>
      <c r="CJ59" s="629"/>
      <c r="CK59" s="629"/>
    </row>
    <row r="60" spans="1:89">
      <c r="A60" s="335"/>
      <c r="D60" s="305"/>
      <c r="E60" s="510"/>
      <c r="F60" s="305"/>
      <c r="G60" s="341"/>
      <c r="H60" s="342"/>
      <c r="I60" s="305"/>
      <c r="J60" s="305"/>
      <c r="K60" s="508"/>
      <c r="L60" s="512"/>
      <c r="M60" s="305"/>
      <c r="N60" s="305"/>
      <c r="CK60" s="512"/>
    </row>
    <row r="61" spans="1:89">
      <c r="A61" s="335"/>
      <c r="D61" s="305"/>
      <c r="E61" s="510"/>
      <c r="F61" s="305"/>
      <c r="G61" s="341"/>
      <c r="H61" s="342"/>
      <c r="I61" s="305"/>
      <c r="J61" s="305"/>
      <c r="K61" s="305"/>
      <c r="L61" s="305"/>
      <c r="M61" s="305"/>
      <c r="N61" s="305"/>
    </row>
    <row r="62" spans="1:89">
      <c r="A62" s="335"/>
      <c r="D62" s="305"/>
      <c r="E62" s="510"/>
      <c r="F62" s="305"/>
      <c r="G62" s="341"/>
      <c r="H62" s="342"/>
      <c r="I62" s="305"/>
      <c r="J62" s="305"/>
      <c r="K62" s="305"/>
      <c r="L62" s="305"/>
      <c r="M62" s="305"/>
      <c r="N62" s="305"/>
    </row>
    <row r="63" spans="1:89">
      <c r="A63" s="335"/>
      <c r="D63" s="305"/>
      <c r="E63" s="510"/>
      <c r="F63" s="305"/>
      <c r="G63" s="341"/>
      <c r="H63" s="342"/>
      <c r="I63" s="305"/>
      <c r="J63" s="305"/>
      <c r="K63" s="305"/>
      <c r="L63" s="305"/>
      <c r="M63" s="305"/>
      <c r="N63" s="305"/>
    </row>
    <row r="64" spans="1:89">
      <c r="A64" s="335"/>
      <c r="D64" s="305"/>
      <c r="E64" s="510"/>
      <c r="F64" s="305"/>
      <c r="G64" s="341"/>
      <c r="H64" s="342"/>
      <c r="I64" s="305"/>
      <c r="J64" s="305"/>
      <c r="K64" s="305"/>
      <c r="L64" s="305"/>
      <c r="M64" s="305"/>
      <c r="N64" s="305"/>
    </row>
    <row r="65" spans="1:14">
      <c r="A65" s="335"/>
      <c r="D65" s="305"/>
      <c r="E65" s="510"/>
      <c r="F65" s="305"/>
      <c r="G65" s="341"/>
      <c r="H65" s="342"/>
      <c r="I65" s="305"/>
      <c r="J65" s="305"/>
      <c r="K65" s="305"/>
      <c r="L65" s="305"/>
      <c r="M65" s="305"/>
      <c r="N65" s="305"/>
    </row>
    <row r="66" spans="1:14">
      <c r="A66" s="335"/>
      <c r="D66" s="305"/>
      <c r="E66" s="340"/>
      <c r="F66" s="305"/>
      <c r="G66" s="341"/>
      <c r="H66" s="342"/>
      <c r="I66" s="305"/>
      <c r="J66" s="305"/>
      <c r="K66" s="305"/>
      <c r="L66" s="305"/>
      <c r="M66" s="305"/>
      <c r="N66" s="305"/>
    </row>
    <row r="67" spans="1:14">
      <c r="A67" s="335"/>
      <c r="D67" s="305"/>
      <c r="E67" s="340"/>
      <c r="F67" s="305"/>
      <c r="G67" s="341"/>
      <c r="H67" s="342"/>
      <c r="I67" s="305"/>
      <c r="J67" s="305"/>
      <c r="K67" s="305"/>
      <c r="L67" s="305"/>
      <c r="M67" s="305"/>
      <c r="N67" s="305"/>
    </row>
    <row r="68" spans="1:14">
      <c r="A68" s="335"/>
      <c r="D68" s="305"/>
      <c r="E68" s="340"/>
      <c r="F68" s="305"/>
      <c r="G68" s="341"/>
      <c r="H68" s="342"/>
      <c r="I68" s="305"/>
      <c r="J68" s="305"/>
      <c r="K68" s="305"/>
      <c r="L68" s="305"/>
      <c r="M68" s="305"/>
      <c r="N68" s="305"/>
    </row>
    <row r="69" spans="1:14">
      <c r="A69" s="335"/>
      <c r="D69" s="305"/>
      <c r="E69" s="340"/>
      <c r="F69" s="305"/>
      <c r="G69" s="341"/>
      <c r="H69" s="342"/>
      <c r="I69" s="305"/>
      <c r="J69" s="305"/>
      <c r="K69" s="305"/>
      <c r="L69" s="305"/>
      <c r="M69" s="305"/>
      <c r="N69" s="305"/>
    </row>
    <row r="70" spans="1:14">
      <c r="A70" s="335"/>
      <c r="D70" s="305"/>
      <c r="E70" s="340"/>
      <c r="F70" s="305"/>
      <c r="G70" s="341"/>
      <c r="H70" s="342"/>
      <c r="I70" s="305"/>
      <c r="J70" s="305"/>
      <c r="K70" s="305"/>
      <c r="L70" s="305"/>
      <c r="M70" s="305"/>
      <c r="N70" s="305"/>
    </row>
    <row r="71" spans="1:14">
      <c r="A71" s="335"/>
      <c r="D71" s="305"/>
      <c r="E71" s="340"/>
      <c r="F71" s="305"/>
      <c r="G71" s="341"/>
      <c r="H71" s="342"/>
      <c r="I71" s="305"/>
      <c r="J71" s="305"/>
      <c r="K71" s="305"/>
      <c r="L71" s="305"/>
      <c r="M71" s="305"/>
      <c r="N71" s="305"/>
    </row>
    <row r="72" spans="1:14">
      <c r="A72" s="335"/>
      <c r="D72" s="305"/>
      <c r="E72" s="340"/>
      <c r="F72" s="305"/>
      <c r="G72" s="341"/>
      <c r="H72" s="342"/>
      <c r="I72" s="305"/>
      <c r="J72" s="305"/>
      <c r="K72" s="305"/>
      <c r="L72" s="305"/>
      <c r="M72" s="305"/>
      <c r="N72" s="305"/>
    </row>
    <row r="73" spans="1:14">
      <c r="A73" s="335"/>
      <c r="B73" s="305"/>
      <c r="C73" s="305"/>
      <c r="D73" s="305"/>
      <c r="E73" s="340"/>
      <c r="F73" s="305"/>
      <c r="G73" s="341"/>
      <c r="H73" s="342"/>
      <c r="I73" s="305"/>
      <c r="J73" s="305"/>
      <c r="K73" s="305"/>
      <c r="L73" s="305"/>
      <c r="M73" s="305"/>
      <c r="N73" s="305"/>
    </row>
    <row r="74" spans="1:14">
      <c r="A74" s="335"/>
      <c r="B74" s="305"/>
      <c r="C74" s="305"/>
      <c r="D74" s="305"/>
      <c r="E74" s="340"/>
      <c r="F74" s="305"/>
      <c r="G74" s="341"/>
      <c r="H74" s="342"/>
      <c r="I74" s="305"/>
      <c r="J74" s="305"/>
      <c r="K74" s="305"/>
      <c r="L74" s="305"/>
      <c r="M74" s="305"/>
      <c r="N74" s="305"/>
    </row>
    <row r="75" spans="1:14">
      <c r="A75" s="335"/>
      <c r="B75" s="305"/>
      <c r="C75" s="305"/>
      <c r="D75" s="305"/>
      <c r="E75" s="340"/>
      <c r="F75" s="305"/>
      <c r="G75" s="341"/>
      <c r="H75" s="342"/>
      <c r="I75" s="305"/>
      <c r="J75" s="305"/>
      <c r="K75" s="305"/>
      <c r="L75" s="305"/>
      <c r="M75" s="305"/>
      <c r="N75" s="305"/>
    </row>
    <row r="76" spans="1:14">
      <c r="A76" s="335"/>
      <c r="B76" s="305"/>
      <c r="C76" s="305"/>
      <c r="D76" s="305"/>
      <c r="E76" s="340"/>
      <c r="F76" s="305"/>
      <c r="G76" s="341"/>
      <c r="H76" s="342"/>
      <c r="I76" s="305"/>
      <c r="J76" s="305"/>
      <c r="K76" s="305"/>
      <c r="L76" s="305"/>
      <c r="M76" s="305"/>
      <c r="N76" s="305"/>
    </row>
    <row r="77" spans="1:14">
      <c r="A77" s="335"/>
      <c r="B77" s="305"/>
      <c r="C77" s="305"/>
      <c r="D77" s="305"/>
      <c r="E77" s="340"/>
      <c r="F77" s="305"/>
      <c r="G77" s="341"/>
      <c r="H77" s="342"/>
      <c r="I77" s="305"/>
      <c r="J77" s="305"/>
      <c r="K77" s="305"/>
      <c r="L77" s="305"/>
      <c r="M77" s="305"/>
      <c r="N77" s="305"/>
    </row>
    <row r="78" spans="1:14">
      <c r="A78" s="335"/>
      <c r="B78" s="305"/>
      <c r="C78" s="305"/>
      <c r="D78" s="305"/>
      <c r="E78" s="340"/>
      <c r="F78" s="305"/>
      <c r="G78" s="341"/>
      <c r="H78" s="342"/>
      <c r="I78" s="305"/>
      <c r="J78" s="305"/>
      <c r="K78" s="305"/>
      <c r="L78" s="305"/>
      <c r="M78" s="305"/>
      <c r="N78" s="305"/>
    </row>
    <row r="79" spans="1:14">
      <c r="A79" s="335"/>
      <c r="B79" s="305"/>
      <c r="C79" s="305"/>
      <c r="D79" s="305"/>
      <c r="E79" s="340"/>
      <c r="F79" s="305"/>
      <c r="G79" s="341"/>
      <c r="H79" s="342"/>
      <c r="I79" s="305"/>
      <c r="J79" s="305"/>
      <c r="K79" s="305"/>
      <c r="L79" s="305"/>
      <c r="M79" s="305"/>
      <c r="N79" s="305"/>
    </row>
    <row r="80" spans="1:14">
      <c r="A80" s="335"/>
      <c r="B80" s="305"/>
      <c r="C80" s="305"/>
      <c r="D80" s="305"/>
      <c r="E80" s="340"/>
      <c r="F80" s="305"/>
      <c r="G80" s="341"/>
      <c r="H80" s="342"/>
      <c r="I80" s="305"/>
      <c r="J80" s="305"/>
      <c r="K80" s="305"/>
      <c r="L80" s="305"/>
      <c r="M80" s="305"/>
      <c r="N80" s="305"/>
    </row>
    <row r="81" spans="1:14">
      <c r="A81" s="335"/>
      <c r="B81" s="305"/>
      <c r="C81" s="305"/>
      <c r="D81" s="305"/>
      <c r="E81" s="340"/>
      <c r="F81" s="305"/>
      <c r="G81" s="341"/>
      <c r="H81" s="342"/>
      <c r="I81" s="305"/>
      <c r="J81" s="305"/>
      <c r="K81" s="305"/>
      <c r="L81" s="305"/>
      <c r="M81" s="305"/>
      <c r="N81" s="305"/>
    </row>
    <row r="82" spans="1:14">
      <c r="A82" s="335"/>
      <c r="B82" s="305"/>
      <c r="C82" s="305"/>
      <c r="D82" s="305"/>
      <c r="E82" s="340"/>
      <c r="F82" s="305"/>
      <c r="G82" s="341"/>
      <c r="H82" s="342"/>
      <c r="I82" s="305"/>
      <c r="J82" s="305"/>
      <c r="K82" s="305"/>
      <c r="L82" s="305"/>
      <c r="M82" s="305"/>
      <c r="N82" s="305"/>
    </row>
    <row r="83" spans="1:14">
      <c r="A83" s="335"/>
      <c r="B83" s="305"/>
      <c r="C83" s="305"/>
      <c r="D83" s="305"/>
      <c r="E83" s="340"/>
      <c r="F83" s="305"/>
      <c r="G83" s="341"/>
      <c r="H83" s="342"/>
      <c r="I83" s="305"/>
      <c r="J83" s="305"/>
      <c r="K83" s="305"/>
      <c r="L83" s="305"/>
      <c r="M83" s="305"/>
      <c r="N83" s="305"/>
    </row>
    <row r="84" spans="1:14">
      <c r="A84" s="335"/>
      <c r="B84" s="305"/>
      <c r="C84" s="305"/>
      <c r="D84" s="305"/>
      <c r="E84" s="340"/>
      <c r="F84" s="305"/>
      <c r="G84" s="341"/>
      <c r="H84" s="342"/>
      <c r="I84" s="305"/>
      <c r="J84" s="305"/>
      <c r="K84" s="305"/>
      <c r="L84" s="305"/>
      <c r="M84" s="305"/>
      <c r="N84" s="305"/>
    </row>
    <row r="85" spans="1:14">
      <c r="A85" s="335"/>
      <c r="B85" s="305"/>
      <c r="C85" s="305"/>
      <c r="D85" s="305"/>
      <c r="E85" s="340"/>
      <c r="F85" s="305"/>
      <c r="G85" s="341"/>
      <c r="H85" s="342"/>
      <c r="I85" s="305"/>
      <c r="J85" s="305"/>
      <c r="K85" s="305"/>
      <c r="L85" s="305"/>
      <c r="M85" s="305"/>
      <c r="N85" s="305"/>
    </row>
    <row r="86" spans="1:14">
      <c r="A86" s="335"/>
      <c r="B86" s="305"/>
      <c r="C86" s="305"/>
      <c r="D86" s="305"/>
      <c r="E86" s="340"/>
      <c r="F86" s="305"/>
      <c r="G86" s="341"/>
      <c r="H86" s="342"/>
      <c r="I86" s="305"/>
      <c r="J86" s="305"/>
      <c r="K86" s="305"/>
      <c r="L86" s="305"/>
      <c r="M86" s="305"/>
      <c r="N86" s="305"/>
    </row>
    <row r="87" spans="1:14">
      <c r="A87" s="335"/>
      <c r="B87" s="305"/>
      <c r="C87" s="305"/>
      <c r="D87" s="305"/>
      <c r="E87" s="340"/>
      <c r="F87" s="305"/>
      <c r="G87" s="341"/>
      <c r="H87" s="342"/>
      <c r="I87" s="305"/>
      <c r="J87" s="305"/>
      <c r="K87" s="305"/>
      <c r="L87" s="305"/>
      <c r="M87" s="305"/>
      <c r="N87" s="305"/>
    </row>
    <row r="88" spans="1:14">
      <c r="A88" s="335"/>
      <c r="B88" s="305"/>
      <c r="C88" s="305"/>
      <c r="D88" s="305"/>
      <c r="E88" s="340"/>
      <c r="F88" s="305"/>
      <c r="G88" s="341"/>
      <c r="H88" s="342"/>
      <c r="I88" s="305"/>
      <c r="J88" s="305"/>
      <c r="K88" s="305"/>
      <c r="L88" s="305"/>
      <c r="M88" s="305"/>
      <c r="N88" s="305"/>
    </row>
    <row r="89" spans="1:14">
      <c r="A89" s="335"/>
      <c r="B89" s="305"/>
      <c r="C89" s="305"/>
      <c r="D89" s="305"/>
      <c r="E89" s="340"/>
      <c r="F89" s="305"/>
      <c r="G89" s="341"/>
      <c r="H89" s="342"/>
      <c r="I89" s="305"/>
      <c r="J89" s="305"/>
      <c r="K89" s="305"/>
      <c r="L89" s="305"/>
      <c r="M89" s="305"/>
      <c r="N89" s="305"/>
    </row>
    <row r="90" spans="1:14">
      <c r="A90" s="335"/>
      <c r="B90" s="305"/>
      <c r="C90" s="305"/>
      <c r="D90" s="305"/>
      <c r="E90" s="340"/>
      <c r="F90" s="305"/>
      <c r="G90" s="341"/>
      <c r="H90" s="342"/>
      <c r="I90" s="305"/>
      <c r="J90" s="305"/>
      <c r="K90" s="305"/>
      <c r="L90" s="305"/>
      <c r="M90" s="305"/>
      <c r="N90" s="305"/>
    </row>
    <row r="91" spans="1:14">
      <c r="A91" s="335"/>
      <c r="B91" s="305"/>
      <c r="C91" s="305"/>
      <c r="D91" s="305"/>
      <c r="E91" s="340"/>
      <c r="F91" s="305"/>
      <c r="G91" s="341"/>
      <c r="H91" s="342"/>
      <c r="I91" s="305"/>
      <c r="J91" s="305"/>
      <c r="K91" s="305"/>
      <c r="L91" s="305"/>
      <c r="M91" s="305"/>
      <c r="N91" s="305"/>
    </row>
    <row r="92" spans="1:14">
      <c r="A92" s="335"/>
      <c r="B92" s="305"/>
      <c r="C92" s="305"/>
      <c r="D92" s="305"/>
      <c r="E92" s="340"/>
      <c r="F92" s="305"/>
      <c r="G92" s="341"/>
      <c r="H92" s="342"/>
      <c r="I92" s="305"/>
      <c r="J92" s="305"/>
      <c r="K92" s="305"/>
      <c r="L92" s="305"/>
      <c r="M92" s="305"/>
      <c r="N92" s="305"/>
    </row>
    <row r="93" spans="1:14">
      <c r="A93" s="335"/>
      <c r="B93" s="305"/>
      <c r="C93" s="305"/>
      <c r="D93" s="305"/>
      <c r="E93" s="340"/>
      <c r="F93" s="305"/>
      <c r="G93" s="341"/>
      <c r="H93" s="342"/>
      <c r="I93" s="305"/>
      <c r="J93" s="305"/>
      <c r="K93" s="305"/>
      <c r="L93" s="305"/>
      <c r="M93" s="305"/>
      <c r="N93" s="305"/>
    </row>
    <row r="94" spans="1:14">
      <c r="A94" s="335"/>
      <c r="B94" s="305"/>
      <c r="C94" s="305"/>
      <c r="D94" s="305"/>
      <c r="E94" s="340"/>
      <c r="F94" s="305"/>
      <c r="G94" s="341"/>
      <c r="H94" s="342"/>
      <c r="I94" s="305"/>
      <c r="J94" s="305"/>
      <c r="K94" s="305"/>
      <c r="L94" s="305"/>
      <c r="M94" s="305"/>
      <c r="N94" s="305"/>
    </row>
    <row r="95" spans="1:14">
      <c r="A95" s="335"/>
      <c r="B95" s="305"/>
      <c r="C95" s="305"/>
      <c r="D95" s="305"/>
      <c r="E95" s="340"/>
      <c r="F95" s="305"/>
      <c r="G95" s="341"/>
      <c r="H95" s="342"/>
      <c r="I95" s="305"/>
      <c r="J95" s="305"/>
      <c r="K95" s="305"/>
      <c r="L95" s="305"/>
      <c r="M95" s="305"/>
      <c r="N95" s="305"/>
    </row>
    <row r="96" spans="1:14">
      <c r="A96" s="335"/>
      <c r="B96" s="305"/>
      <c r="C96" s="305"/>
      <c r="D96" s="305"/>
      <c r="E96" s="340"/>
      <c r="F96" s="305"/>
      <c r="G96" s="341"/>
      <c r="H96" s="342"/>
      <c r="I96" s="305"/>
      <c r="J96" s="305"/>
      <c r="K96" s="305"/>
      <c r="L96" s="305"/>
      <c r="M96" s="305"/>
      <c r="N96" s="305"/>
    </row>
    <row r="97" spans="1:14">
      <c r="A97" s="335"/>
      <c r="B97" s="305"/>
      <c r="C97" s="305"/>
      <c r="D97" s="305"/>
      <c r="E97" s="340"/>
      <c r="F97" s="305"/>
      <c r="G97" s="341"/>
      <c r="H97" s="342"/>
      <c r="I97" s="305"/>
      <c r="J97" s="305"/>
      <c r="K97" s="305"/>
      <c r="L97" s="305"/>
      <c r="M97" s="305"/>
      <c r="N97" s="305"/>
    </row>
    <row r="98" spans="1:14">
      <c r="A98" s="335"/>
      <c r="B98" s="305"/>
      <c r="C98" s="305"/>
      <c r="D98" s="305"/>
      <c r="E98" s="340"/>
      <c r="F98" s="305"/>
      <c r="G98" s="341"/>
      <c r="H98" s="342"/>
      <c r="I98" s="305"/>
      <c r="J98" s="305"/>
      <c r="K98" s="305"/>
      <c r="L98" s="305"/>
      <c r="M98" s="305"/>
      <c r="N98" s="305"/>
    </row>
    <row r="99" spans="1:14">
      <c r="A99" s="335"/>
      <c r="B99" s="305"/>
      <c r="C99" s="305"/>
      <c r="D99" s="305"/>
      <c r="E99" s="340"/>
      <c r="F99" s="305"/>
      <c r="G99" s="341"/>
      <c r="H99" s="342"/>
      <c r="I99" s="305"/>
      <c r="J99" s="305"/>
      <c r="K99" s="305"/>
      <c r="L99" s="305"/>
      <c r="M99" s="305"/>
      <c r="N99" s="305"/>
    </row>
    <row r="100" spans="1:14">
      <c r="A100" s="335"/>
      <c r="B100" s="305"/>
      <c r="C100" s="305"/>
      <c r="D100" s="305"/>
      <c r="E100" s="340"/>
      <c r="F100" s="305"/>
      <c r="G100" s="341"/>
      <c r="H100" s="342"/>
      <c r="I100" s="305"/>
      <c r="J100" s="305"/>
      <c r="K100" s="305"/>
      <c r="L100" s="305"/>
      <c r="M100" s="305"/>
      <c r="N100" s="305"/>
    </row>
    <row r="101" spans="1:14">
      <c r="A101" s="335"/>
      <c r="B101" s="305"/>
      <c r="C101" s="305"/>
      <c r="D101" s="305"/>
      <c r="E101" s="340"/>
      <c r="F101" s="305"/>
      <c r="G101" s="341"/>
      <c r="H101" s="342"/>
      <c r="I101" s="305"/>
      <c r="J101" s="305"/>
      <c r="K101" s="305"/>
      <c r="L101" s="305"/>
      <c r="M101" s="305"/>
      <c r="N101" s="305"/>
    </row>
    <row r="102" spans="1:14">
      <c r="A102" s="335"/>
      <c r="B102" s="305"/>
      <c r="C102" s="305"/>
      <c r="D102" s="305"/>
      <c r="E102" s="340"/>
      <c r="F102" s="305"/>
      <c r="G102" s="341"/>
      <c r="H102" s="342"/>
      <c r="I102" s="305"/>
      <c r="J102" s="305"/>
      <c r="K102" s="305"/>
      <c r="L102" s="305"/>
      <c r="M102" s="305"/>
      <c r="N102" s="305"/>
    </row>
    <row r="103" spans="1:14">
      <c r="A103" s="335"/>
      <c r="B103" s="305"/>
      <c r="C103" s="305"/>
      <c r="D103" s="305"/>
      <c r="E103" s="340"/>
      <c r="F103" s="305"/>
      <c r="G103" s="341"/>
      <c r="H103" s="342"/>
      <c r="I103" s="305"/>
      <c r="J103" s="305"/>
      <c r="K103" s="305"/>
      <c r="L103" s="305"/>
      <c r="M103" s="305"/>
      <c r="N103" s="305"/>
    </row>
    <row r="104" spans="1:14">
      <c r="A104" s="335"/>
      <c r="B104" s="305"/>
      <c r="C104" s="305"/>
      <c r="D104" s="305"/>
      <c r="E104" s="340"/>
      <c r="F104" s="305"/>
      <c r="G104" s="341"/>
      <c r="H104" s="342"/>
      <c r="I104" s="305"/>
      <c r="J104" s="305"/>
      <c r="K104" s="305"/>
      <c r="L104" s="305"/>
      <c r="M104" s="305"/>
      <c r="N104" s="305"/>
    </row>
    <row r="105" spans="1:14">
      <c r="A105" s="335"/>
      <c r="B105" s="305"/>
      <c r="C105" s="305"/>
      <c r="D105" s="305"/>
      <c r="E105" s="340"/>
      <c r="F105" s="305"/>
      <c r="G105" s="341"/>
      <c r="H105" s="342"/>
      <c r="I105" s="305"/>
      <c r="J105" s="305"/>
      <c r="K105" s="305"/>
      <c r="L105" s="305"/>
      <c r="M105" s="305"/>
      <c r="N105" s="305"/>
    </row>
    <row r="106" spans="1:14">
      <c r="A106" s="335"/>
      <c r="B106" s="305"/>
      <c r="C106" s="305"/>
      <c r="D106" s="305"/>
      <c r="E106" s="340"/>
      <c r="F106" s="305"/>
      <c r="G106" s="341"/>
      <c r="H106" s="342"/>
      <c r="I106" s="305"/>
      <c r="J106" s="305"/>
      <c r="K106" s="305"/>
      <c r="L106" s="305"/>
      <c r="M106" s="305"/>
      <c r="N106" s="305"/>
    </row>
    <row r="107" spans="1:14">
      <c r="A107" s="335"/>
      <c r="B107" s="305"/>
      <c r="C107" s="305"/>
      <c r="D107" s="305"/>
      <c r="E107" s="340"/>
      <c r="F107" s="305"/>
      <c r="G107" s="341"/>
      <c r="H107" s="342"/>
      <c r="I107" s="305"/>
      <c r="J107" s="305"/>
      <c r="K107" s="305"/>
      <c r="L107" s="305"/>
      <c r="M107" s="305"/>
      <c r="N107" s="305"/>
    </row>
    <row r="108" spans="1:14">
      <c r="A108" s="335"/>
      <c r="B108" s="305"/>
      <c r="C108" s="305"/>
      <c r="D108" s="305"/>
      <c r="E108" s="340"/>
      <c r="F108" s="305"/>
      <c r="G108" s="341"/>
      <c r="H108" s="342"/>
      <c r="I108" s="305"/>
      <c r="J108" s="305"/>
      <c r="K108" s="305"/>
      <c r="L108" s="305"/>
      <c r="M108" s="305"/>
      <c r="N108" s="305"/>
    </row>
    <row r="109" spans="1:14">
      <c r="A109" s="335"/>
      <c r="B109" s="305"/>
      <c r="C109" s="305"/>
      <c r="D109" s="305"/>
      <c r="E109" s="340"/>
      <c r="F109" s="305"/>
      <c r="G109" s="341"/>
      <c r="H109" s="342"/>
      <c r="I109" s="305"/>
      <c r="J109" s="305"/>
      <c r="K109" s="305"/>
      <c r="L109" s="305"/>
      <c r="M109" s="305"/>
      <c r="N109" s="305"/>
    </row>
    <row r="110" spans="1:14">
      <c r="A110" s="335"/>
      <c r="B110" s="305"/>
      <c r="C110" s="305"/>
      <c r="D110" s="305"/>
      <c r="E110" s="340"/>
      <c r="F110" s="305"/>
      <c r="G110" s="341"/>
      <c r="H110" s="342"/>
      <c r="I110" s="305"/>
      <c r="J110" s="305"/>
      <c r="K110" s="305"/>
      <c r="L110" s="305"/>
      <c r="M110" s="305"/>
      <c r="N110" s="305"/>
    </row>
    <row r="111" spans="1:14">
      <c r="A111" s="335"/>
      <c r="B111" s="305"/>
      <c r="C111" s="305"/>
      <c r="D111" s="305"/>
      <c r="E111" s="340"/>
      <c r="F111" s="305"/>
      <c r="G111" s="341"/>
      <c r="H111" s="342"/>
      <c r="I111" s="305"/>
      <c r="J111" s="305"/>
      <c r="K111" s="305"/>
      <c r="L111" s="305"/>
      <c r="M111" s="305"/>
      <c r="N111" s="305"/>
    </row>
    <row r="112" spans="1:14">
      <c r="A112" s="335"/>
      <c r="B112" s="305"/>
      <c r="C112" s="305"/>
      <c r="D112" s="305"/>
      <c r="E112" s="340"/>
      <c r="F112" s="305"/>
      <c r="G112" s="341"/>
      <c r="H112" s="342"/>
      <c r="I112" s="305"/>
      <c r="J112" s="305"/>
      <c r="K112" s="305"/>
      <c r="L112" s="305"/>
      <c r="M112" s="305"/>
      <c r="N112" s="305"/>
    </row>
    <row r="113" spans="1:14">
      <c r="A113" s="335"/>
      <c r="B113" s="305"/>
      <c r="C113" s="305"/>
      <c r="D113" s="305"/>
      <c r="E113" s="340"/>
      <c r="F113" s="305"/>
      <c r="G113" s="341"/>
      <c r="H113" s="342"/>
      <c r="I113" s="305"/>
      <c r="J113" s="305"/>
      <c r="K113" s="305"/>
      <c r="L113" s="305"/>
      <c r="M113" s="305"/>
      <c r="N113" s="305"/>
    </row>
    <row r="114" spans="1:14">
      <c r="A114" s="335"/>
      <c r="B114" s="305"/>
      <c r="C114" s="305"/>
      <c r="D114" s="305"/>
      <c r="E114" s="340"/>
      <c r="F114" s="305"/>
      <c r="G114" s="341"/>
      <c r="H114" s="342"/>
      <c r="I114" s="305"/>
      <c r="J114" s="305"/>
      <c r="K114" s="305"/>
      <c r="L114" s="305"/>
      <c r="M114" s="305"/>
      <c r="N114" s="305"/>
    </row>
    <row r="115" spans="1:14">
      <c r="A115" s="335"/>
      <c r="B115" s="305"/>
      <c r="C115" s="305"/>
      <c r="D115" s="305"/>
      <c r="E115" s="340"/>
      <c r="F115" s="305"/>
      <c r="G115" s="341"/>
      <c r="H115" s="342"/>
      <c r="I115" s="305"/>
      <c r="J115" s="305"/>
      <c r="K115" s="305"/>
      <c r="L115" s="305"/>
      <c r="M115" s="305"/>
      <c r="N115" s="305"/>
    </row>
    <row r="116" spans="1:14">
      <c r="A116" s="335"/>
      <c r="B116" s="305"/>
      <c r="C116" s="305"/>
      <c r="D116" s="305"/>
      <c r="E116" s="340"/>
      <c r="F116" s="305"/>
      <c r="G116" s="341"/>
      <c r="H116" s="342"/>
      <c r="I116" s="305"/>
      <c r="J116" s="305"/>
      <c r="K116" s="305"/>
      <c r="L116" s="305"/>
      <c r="M116" s="305"/>
      <c r="N116" s="305"/>
    </row>
    <row r="117" spans="1:14">
      <c r="A117" s="335"/>
      <c r="B117" s="305"/>
      <c r="C117" s="305"/>
      <c r="D117" s="305"/>
      <c r="E117" s="340"/>
      <c r="F117" s="305"/>
      <c r="G117" s="341"/>
      <c r="H117" s="342"/>
      <c r="I117" s="305"/>
      <c r="J117" s="305"/>
      <c r="K117" s="305"/>
      <c r="L117" s="305"/>
      <c r="M117" s="305"/>
      <c r="N117" s="305"/>
    </row>
    <row r="118" spans="1:14">
      <c r="A118" s="335"/>
      <c r="B118" s="305"/>
      <c r="C118" s="305"/>
      <c r="D118" s="305"/>
      <c r="E118" s="340"/>
      <c r="F118" s="305"/>
      <c r="G118" s="341"/>
      <c r="H118" s="342"/>
      <c r="I118" s="305"/>
      <c r="J118" s="305"/>
      <c r="K118" s="305"/>
      <c r="L118" s="305"/>
      <c r="M118" s="305"/>
      <c r="N118" s="305"/>
    </row>
    <row r="119" spans="1:14">
      <c r="A119" s="335"/>
      <c r="B119" s="305"/>
      <c r="C119" s="305"/>
      <c r="D119" s="305"/>
      <c r="E119" s="340"/>
      <c r="F119" s="305"/>
      <c r="G119" s="341"/>
      <c r="H119" s="342"/>
      <c r="I119" s="305"/>
      <c r="J119" s="305"/>
      <c r="K119" s="305"/>
      <c r="L119" s="305"/>
      <c r="M119" s="305"/>
      <c r="N119" s="305"/>
    </row>
    <row r="120" spans="1:14">
      <c r="A120" s="335"/>
      <c r="B120" s="305"/>
      <c r="C120" s="305"/>
      <c r="D120" s="305"/>
      <c r="E120" s="340"/>
      <c r="F120" s="305"/>
      <c r="G120" s="341"/>
      <c r="H120" s="342"/>
      <c r="I120" s="305"/>
      <c r="J120" s="305"/>
      <c r="K120" s="305"/>
      <c r="L120" s="305"/>
      <c r="M120" s="305"/>
      <c r="N120" s="305"/>
    </row>
    <row r="121" spans="1:14">
      <c r="A121" s="335"/>
      <c r="B121" s="305"/>
      <c r="C121" s="305"/>
      <c r="D121" s="305"/>
      <c r="E121" s="340"/>
      <c r="F121" s="305"/>
      <c r="G121" s="341"/>
      <c r="H121" s="342"/>
      <c r="I121" s="305"/>
      <c r="J121" s="305"/>
      <c r="K121" s="305"/>
      <c r="L121" s="305"/>
      <c r="M121" s="305"/>
      <c r="N121" s="305"/>
    </row>
    <row r="122" spans="1:14">
      <c r="A122" s="335"/>
      <c r="B122" s="305"/>
      <c r="C122" s="305"/>
      <c r="D122" s="305"/>
      <c r="E122" s="340"/>
      <c r="F122" s="305"/>
      <c r="G122" s="341"/>
      <c r="H122" s="342"/>
      <c r="I122" s="305"/>
      <c r="J122" s="305"/>
      <c r="K122" s="305"/>
      <c r="L122" s="305"/>
      <c r="M122" s="305"/>
      <c r="N122" s="305"/>
    </row>
    <row r="123" spans="1:14">
      <c r="A123" s="335"/>
      <c r="B123" s="305"/>
      <c r="C123" s="305"/>
      <c r="D123" s="305"/>
      <c r="E123" s="340"/>
      <c r="F123" s="305"/>
      <c r="G123" s="341"/>
      <c r="H123" s="342"/>
      <c r="I123" s="305"/>
      <c r="J123" s="305"/>
      <c r="K123" s="305"/>
      <c r="L123" s="305"/>
      <c r="M123" s="305"/>
      <c r="N123" s="305"/>
    </row>
    <row r="124" spans="1:14">
      <c r="A124" s="335"/>
      <c r="B124" s="305"/>
      <c r="C124" s="305"/>
      <c r="D124" s="305"/>
      <c r="E124" s="340"/>
      <c r="F124" s="305"/>
      <c r="G124" s="341"/>
      <c r="H124" s="342"/>
      <c r="I124" s="305"/>
      <c r="J124" s="305"/>
      <c r="K124" s="305"/>
      <c r="L124" s="305"/>
      <c r="M124" s="305"/>
      <c r="N124" s="305"/>
    </row>
    <row r="125" spans="1:14">
      <c r="A125" s="335"/>
      <c r="B125" s="305"/>
      <c r="C125" s="305"/>
      <c r="D125" s="305"/>
      <c r="E125" s="340"/>
      <c r="F125" s="305"/>
      <c r="G125" s="341"/>
      <c r="H125" s="342"/>
      <c r="I125" s="305"/>
      <c r="J125" s="305"/>
      <c r="K125" s="305"/>
      <c r="L125" s="305"/>
      <c r="M125" s="305"/>
      <c r="N125" s="305"/>
    </row>
    <row r="126" spans="1:14">
      <c r="A126" s="335"/>
      <c r="B126" s="305"/>
      <c r="C126" s="305"/>
      <c r="D126" s="305"/>
      <c r="E126" s="340"/>
      <c r="F126" s="305"/>
      <c r="G126" s="341"/>
      <c r="H126" s="342"/>
      <c r="I126" s="305"/>
      <c r="J126" s="305"/>
      <c r="K126" s="305"/>
      <c r="L126" s="305"/>
      <c r="M126" s="305"/>
      <c r="N126" s="305"/>
    </row>
    <row r="127" spans="1:14">
      <c r="A127" s="335"/>
      <c r="B127" s="305"/>
      <c r="C127" s="305"/>
      <c r="D127" s="305"/>
      <c r="E127" s="340"/>
      <c r="F127" s="305"/>
      <c r="G127" s="341"/>
      <c r="H127" s="342"/>
      <c r="I127" s="305"/>
      <c r="J127" s="305"/>
      <c r="K127" s="305"/>
      <c r="L127" s="305"/>
      <c r="M127" s="305"/>
      <c r="N127" s="305"/>
    </row>
    <row r="128" spans="1:14">
      <c r="A128" s="335"/>
      <c r="B128" s="305"/>
      <c r="C128" s="305"/>
      <c r="D128" s="305"/>
      <c r="E128" s="340"/>
      <c r="F128" s="305"/>
      <c r="G128" s="341"/>
      <c r="H128" s="342"/>
      <c r="I128" s="305"/>
      <c r="J128" s="305"/>
      <c r="K128" s="305"/>
      <c r="L128" s="305"/>
      <c r="M128" s="305"/>
      <c r="N128" s="305"/>
    </row>
    <row r="129" spans="1:14">
      <c r="A129" s="335"/>
      <c r="B129" s="305"/>
      <c r="C129" s="305"/>
      <c r="D129" s="305"/>
      <c r="E129" s="340"/>
      <c r="F129" s="305"/>
      <c r="G129" s="341"/>
      <c r="H129" s="342"/>
      <c r="I129" s="305"/>
      <c r="J129" s="305"/>
      <c r="K129" s="305"/>
      <c r="L129" s="305"/>
      <c r="M129" s="305"/>
      <c r="N129" s="305"/>
    </row>
    <row r="130" spans="1:14">
      <c r="A130" s="335"/>
      <c r="B130" s="305"/>
      <c r="C130" s="305"/>
      <c r="D130" s="305"/>
      <c r="E130" s="340"/>
      <c r="F130" s="305"/>
      <c r="G130" s="341"/>
      <c r="H130" s="342"/>
      <c r="I130" s="305"/>
      <c r="J130" s="305"/>
      <c r="K130" s="305"/>
      <c r="L130" s="305"/>
      <c r="M130" s="305"/>
      <c r="N130" s="305"/>
    </row>
    <row r="131" spans="1:14">
      <c r="A131" s="335"/>
      <c r="B131" s="305"/>
      <c r="C131" s="305"/>
      <c r="D131" s="305"/>
      <c r="E131" s="340"/>
      <c r="F131" s="305"/>
      <c r="G131" s="341"/>
      <c r="H131" s="342"/>
      <c r="I131" s="305"/>
      <c r="J131" s="305"/>
      <c r="K131" s="305"/>
      <c r="L131" s="305"/>
      <c r="M131" s="305"/>
      <c r="N131" s="305"/>
    </row>
    <row r="132" spans="1:14">
      <c r="A132" s="335"/>
      <c r="B132" s="305"/>
      <c r="C132" s="305"/>
      <c r="D132" s="305"/>
      <c r="E132" s="340"/>
      <c r="F132" s="305"/>
      <c r="G132" s="341"/>
      <c r="H132" s="342"/>
      <c r="I132" s="305"/>
      <c r="J132" s="305"/>
      <c r="K132" s="305"/>
      <c r="L132" s="305"/>
      <c r="M132" s="305"/>
      <c r="N132" s="305"/>
    </row>
    <row r="133" spans="1:14">
      <c r="A133" s="335"/>
      <c r="B133" s="305"/>
      <c r="C133" s="305"/>
      <c r="D133" s="305"/>
      <c r="E133" s="340"/>
      <c r="F133" s="305"/>
      <c r="G133" s="341"/>
      <c r="H133" s="342"/>
      <c r="I133" s="305"/>
      <c r="J133" s="305"/>
      <c r="K133" s="305"/>
      <c r="L133" s="305"/>
      <c r="M133" s="305"/>
      <c r="N133" s="305"/>
    </row>
    <row r="134" spans="1:14">
      <c r="A134" s="335"/>
      <c r="B134" s="305"/>
      <c r="C134" s="305"/>
      <c r="D134" s="305"/>
      <c r="E134" s="340"/>
      <c r="F134" s="305"/>
      <c r="G134" s="341"/>
      <c r="H134" s="342"/>
      <c r="I134" s="305"/>
      <c r="J134" s="305"/>
      <c r="K134" s="305"/>
      <c r="L134" s="305"/>
      <c r="M134" s="305"/>
      <c r="N134" s="305"/>
    </row>
    <row r="135" spans="1:14">
      <c r="A135" s="335"/>
      <c r="B135" s="305"/>
      <c r="C135" s="305"/>
      <c r="D135" s="305"/>
      <c r="E135" s="340"/>
      <c r="F135" s="305"/>
      <c r="G135" s="341"/>
      <c r="H135" s="342"/>
      <c r="I135" s="305"/>
      <c r="J135" s="305"/>
      <c r="K135" s="305"/>
      <c r="L135" s="305"/>
      <c r="M135" s="305"/>
      <c r="N135" s="305"/>
    </row>
    <row r="136" spans="1:14">
      <c r="A136" s="335"/>
      <c r="B136" s="305"/>
      <c r="C136" s="305"/>
      <c r="D136" s="305"/>
      <c r="E136" s="340"/>
      <c r="F136" s="305"/>
      <c r="G136" s="341"/>
      <c r="H136" s="342"/>
      <c r="I136" s="305"/>
      <c r="J136" s="305"/>
      <c r="K136" s="305"/>
      <c r="L136" s="305"/>
      <c r="M136" s="305"/>
      <c r="N136" s="305"/>
    </row>
    <row r="137" spans="1:14">
      <c r="A137" s="335"/>
      <c r="B137" s="305"/>
      <c r="C137" s="305"/>
      <c r="D137" s="305"/>
      <c r="E137" s="340"/>
      <c r="F137" s="305"/>
      <c r="G137" s="341"/>
      <c r="H137" s="342"/>
      <c r="I137" s="305"/>
      <c r="J137" s="305"/>
      <c r="K137" s="305"/>
      <c r="L137" s="305"/>
      <c r="M137" s="305"/>
      <c r="N137" s="305"/>
    </row>
    <row r="138" spans="1:14">
      <c r="A138" s="335"/>
      <c r="B138" s="305"/>
      <c r="C138" s="305"/>
      <c r="D138" s="305"/>
      <c r="E138" s="340"/>
      <c r="F138" s="305"/>
      <c r="G138" s="341"/>
      <c r="H138" s="342"/>
      <c r="I138" s="305"/>
      <c r="J138" s="305"/>
      <c r="K138" s="305"/>
      <c r="L138" s="305"/>
      <c r="M138" s="305"/>
      <c r="N138" s="305"/>
    </row>
    <row r="139" spans="1:14">
      <c r="A139" s="335"/>
      <c r="B139" s="305"/>
      <c r="C139" s="305"/>
      <c r="D139" s="305"/>
      <c r="E139" s="340"/>
      <c r="F139" s="305"/>
      <c r="G139" s="341"/>
      <c r="H139" s="342"/>
      <c r="I139" s="305"/>
      <c r="J139" s="305"/>
      <c r="K139" s="305"/>
      <c r="L139" s="305"/>
      <c r="M139" s="305"/>
      <c r="N139" s="305"/>
    </row>
    <row r="140" spans="1:14">
      <c r="A140" s="335"/>
      <c r="B140" s="305"/>
      <c r="C140" s="305"/>
      <c r="D140" s="305"/>
      <c r="E140" s="340"/>
      <c r="F140" s="305"/>
      <c r="G140" s="341"/>
      <c r="H140" s="342"/>
      <c r="I140" s="305"/>
      <c r="J140" s="305"/>
      <c r="K140" s="305"/>
      <c r="L140" s="305"/>
      <c r="M140" s="305"/>
      <c r="N140" s="305"/>
    </row>
    <row r="141" spans="1:14">
      <c r="A141" s="335"/>
      <c r="B141" s="305"/>
      <c r="C141" s="305"/>
      <c r="D141" s="305"/>
      <c r="E141" s="340"/>
      <c r="F141" s="305"/>
      <c r="G141" s="341"/>
      <c r="H141" s="342"/>
      <c r="I141" s="305"/>
      <c r="J141" s="305"/>
      <c r="K141" s="305"/>
      <c r="L141" s="305"/>
      <c r="M141" s="305"/>
      <c r="N141" s="305"/>
    </row>
    <row r="142" spans="1:14">
      <c r="A142" s="335"/>
      <c r="B142" s="305"/>
      <c r="C142" s="305"/>
      <c r="D142" s="305"/>
      <c r="E142" s="340"/>
      <c r="F142" s="305"/>
      <c r="G142" s="341"/>
      <c r="H142" s="342"/>
      <c r="I142" s="305"/>
      <c r="J142" s="305"/>
      <c r="K142" s="305"/>
      <c r="L142" s="305"/>
      <c r="M142" s="305"/>
      <c r="N142" s="305"/>
    </row>
    <row r="143" spans="1:14">
      <c r="A143" s="335"/>
      <c r="B143" s="305"/>
      <c r="C143" s="305"/>
      <c r="D143" s="305"/>
      <c r="E143" s="340"/>
      <c r="F143" s="305"/>
      <c r="G143" s="341"/>
      <c r="H143" s="342"/>
      <c r="I143" s="305"/>
      <c r="J143" s="305"/>
      <c r="K143" s="305"/>
      <c r="L143" s="305"/>
      <c r="M143" s="305"/>
      <c r="N143" s="305"/>
    </row>
    <row r="144" spans="1:14">
      <c r="A144" s="335"/>
      <c r="B144" s="305"/>
      <c r="C144" s="305"/>
      <c r="D144" s="305"/>
      <c r="E144" s="340"/>
      <c r="F144" s="305"/>
      <c r="G144" s="341"/>
      <c r="H144" s="342"/>
      <c r="I144" s="305"/>
      <c r="J144" s="305"/>
      <c r="K144" s="305"/>
      <c r="L144" s="305"/>
      <c r="M144" s="305"/>
      <c r="N144" s="305"/>
    </row>
    <row r="145" spans="1:14">
      <c r="A145" s="335"/>
      <c r="B145" s="305"/>
      <c r="C145" s="305"/>
      <c r="D145" s="305"/>
      <c r="E145" s="340"/>
      <c r="F145" s="305"/>
      <c r="G145" s="341"/>
      <c r="H145" s="342"/>
      <c r="I145" s="305"/>
      <c r="J145" s="305"/>
      <c r="K145" s="305"/>
      <c r="L145" s="305"/>
      <c r="M145" s="305"/>
      <c r="N145" s="305"/>
    </row>
    <row r="146" spans="1:14">
      <c r="A146" s="335"/>
      <c r="B146" s="305"/>
      <c r="C146" s="305"/>
      <c r="D146" s="305"/>
      <c r="E146" s="340"/>
      <c r="F146" s="305"/>
      <c r="G146" s="341"/>
      <c r="H146" s="342"/>
      <c r="I146" s="305"/>
      <c r="J146" s="305"/>
      <c r="K146" s="305"/>
      <c r="L146" s="305"/>
      <c r="M146" s="305"/>
      <c r="N146" s="305"/>
    </row>
    <row r="147" spans="1:14">
      <c r="A147" s="335"/>
      <c r="B147" s="305"/>
      <c r="C147" s="305"/>
      <c r="D147" s="305"/>
      <c r="E147" s="340"/>
      <c r="F147" s="305"/>
      <c r="G147" s="341"/>
      <c r="H147" s="342"/>
      <c r="I147" s="305"/>
      <c r="J147" s="305"/>
      <c r="K147" s="305"/>
      <c r="L147" s="305"/>
      <c r="M147" s="305"/>
      <c r="N147" s="305"/>
    </row>
    <row r="148" spans="1:14">
      <c r="A148" s="335"/>
      <c r="B148" s="305"/>
      <c r="C148" s="305"/>
      <c r="D148" s="305"/>
      <c r="E148" s="340"/>
      <c r="F148" s="305"/>
      <c r="G148" s="341"/>
      <c r="H148" s="342"/>
      <c r="I148" s="305"/>
      <c r="J148" s="305"/>
      <c r="K148" s="305"/>
      <c r="L148" s="305"/>
      <c r="M148" s="305"/>
      <c r="N148" s="305"/>
    </row>
    <row r="149" spans="1:14">
      <c r="A149" s="335"/>
      <c r="B149" s="305"/>
      <c r="C149" s="305"/>
      <c r="D149" s="305"/>
      <c r="E149" s="340"/>
      <c r="F149" s="305"/>
      <c r="G149" s="341"/>
      <c r="H149" s="342"/>
      <c r="I149" s="305"/>
      <c r="J149" s="305"/>
      <c r="K149" s="305"/>
      <c r="L149" s="305"/>
      <c r="M149" s="305"/>
      <c r="N149" s="305"/>
    </row>
    <row r="150" spans="1:14">
      <c r="A150" s="335"/>
      <c r="B150" s="305"/>
      <c r="C150" s="305"/>
      <c r="D150" s="305"/>
      <c r="E150" s="340"/>
      <c r="F150" s="305"/>
      <c r="G150" s="341"/>
      <c r="H150" s="342"/>
      <c r="I150" s="305"/>
      <c r="J150" s="305"/>
      <c r="K150" s="305"/>
      <c r="L150" s="305"/>
      <c r="M150" s="305"/>
      <c r="N150" s="305"/>
    </row>
    <row r="151" spans="1:14">
      <c r="A151" s="335"/>
      <c r="B151" s="305"/>
      <c r="C151" s="305"/>
      <c r="D151" s="305"/>
      <c r="E151" s="340"/>
      <c r="F151" s="305"/>
      <c r="G151" s="341"/>
      <c r="H151" s="342"/>
      <c r="I151" s="305"/>
      <c r="J151" s="305"/>
      <c r="K151" s="305"/>
      <c r="L151" s="305"/>
      <c r="M151" s="305"/>
      <c r="N151" s="305"/>
    </row>
    <row r="152" spans="1:14">
      <c r="A152" s="335"/>
      <c r="B152" s="305"/>
      <c r="C152" s="305"/>
      <c r="D152" s="305"/>
      <c r="E152" s="340"/>
      <c r="F152" s="305"/>
      <c r="G152" s="341"/>
      <c r="H152" s="342"/>
      <c r="I152" s="305"/>
      <c r="J152" s="305"/>
      <c r="K152" s="305"/>
      <c r="L152" s="305"/>
      <c r="M152" s="305"/>
      <c r="N152" s="305"/>
    </row>
    <row r="153" spans="1:14">
      <c r="A153" s="335"/>
      <c r="B153" s="305"/>
      <c r="C153" s="305"/>
      <c r="D153" s="305"/>
      <c r="E153" s="340"/>
      <c r="F153" s="305"/>
      <c r="G153" s="341"/>
      <c r="H153" s="342"/>
      <c r="I153" s="305"/>
      <c r="J153" s="305"/>
      <c r="K153" s="305"/>
      <c r="L153" s="305"/>
      <c r="M153" s="305"/>
      <c r="N153" s="305"/>
    </row>
    <row r="154" spans="1:14">
      <c r="A154" s="335"/>
      <c r="B154" s="305"/>
      <c r="C154" s="305"/>
      <c r="D154" s="305"/>
      <c r="E154" s="340"/>
      <c r="F154" s="305"/>
      <c r="G154" s="341"/>
      <c r="H154" s="342"/>
      <c r="I154" s="305"/>
      <c r="J154" s="305"/>
      <c r="K154" s="305"/>
      <c r="L154" s="305"/>
      <c r="M154" s="305"/>
      <c r="N154" s="305"/>
    </row>
    <row r="155" spans="1:14">
      <c r="A155" s="335"/>
      <c r="B155" s="305"/>
      <c r="C155" s="305"/>
      <c r="D155" s="305"/>
      <c r="E155" s="340"/>
      <c r="F155" s="305"/>
      <c r="G155" s="341"/>
      <c r="H155" s="342"/>
      <c r="I155" s="305"/>
      <c r="J155" s="305"/>
      <c r="K155" s="305"/>
      <c r="L155" s="305"/>
      <c r="M155" s="305"/>
      <c r="N155" s="305"/>
    </row>
    <row r="156" spans="1:14">
      <c r="A156" s="335"/>
      <c r="B156" s="305"/>
      <c r="C156" s="305"/>
      <c r="D156" s="305"/>
      <c r="E156" s="340"/>
      <c r="F156" s="305"/>
      <c r="G156" s="341"/>
      <c r="H156" s="342"/>
      <c r="I156" s="305"/>
      <c r="J156" s="305"/>
      <c r="K156" s="305"/>
      <c r="L156" s="305"/>
      <c r="M156" s="305"/>
      <c r="N156" s="305"/>
    </row>
    <row r="157" spans="1:14">
      <c r="A157" s="335"/>
      <c r="B157" s="305"/>
      <c r="C157" s="305"/>
      <c r="D157" s="305"/>
      <c r="E157" s="340"/>
      <c r="F157" s="305"/>
      <c r="G157" s="341"/>
      <c r="H157" s="342"/>
      <c r="I157" s="305"/>
      <c r="J157" s="305"/>
      <c r="K157" s="305"/>
      <c r="L157" s="305"/>
      <c r="M157" s="305"/>
      <c r="N157" s="305"/>
    </row>
    <row r="158" spans="1:14">
      <c r="A158" s="335"/>
      <c r="B158" s="305"/>
      <c r="C158" s="305"/>
      <c r="D158" s="305"/>
      <c r="E158" s="340"/>
      <c r="F158" s="305"/>
      <c r="G158" s="341"/>
      <c r="H158" s="342"/>
      <c r="I158" s="305"/>
      <c r="J158" s="305"/>
      <c r="K158" s="305"/>
      <c r="L158" s="305"/>
      <c r="M158" s="305"/>
      <c r="N158" s="305"/>
    </row>
    <row r="159" spans="1:14">
      <c r="A159" s="335"/>
      <c r="B159" s="305"/>
      <c r="C159" s="305"/>
      <c r="D159" s="305"/>
      <c r="E159" s="340"/>
      <c r="F159" s="305"/>
      <c r="G159" s="341"/>
      <c r="H159" s="342"/>
      <c r="I159" s="305"/>
      <c r="J159" s="305"/>
      <c r="K159" s="305"/>
      <c r="L159" s="305"/>
      <c r="M159" s="305"/>
      <c r="N159" s="305"/>
    </row>
    <row r="160" spans="1:14">
      <c r="A160" s="335"/>
      <c r="B160" s="305"/>
      <c r="C160" s="305"/>
      <c r="D160" s="305"/>
      <c r="E160" s="340"/>
      <c r="F160" s="305"/>
      <c r="G160" s="341"/>
      <c r="H160" s="342"/>
      <c r="I160" s="305"/>
      <c r="J160" s="305"/>
      <c r="K160" s="305"/>
      <c r="L160" s="305"/>
      <c r="M160" s="305"/>
      <c r="N160" s="305"/>
    </row>
    <row r="161" spans="1:14">
      <c r="A161" s="335"/>
      <c r="B161" s="305"/>
      <c r="C161" s="305"/>
      <c r="D161" s="305"/>
      <c r="E161" s="340"/>
      <c r="F161" s="305"/>
      <c r="G161" s="341"/>
      <c r="H161" s="342"/>
      <c r="I161" s="305"/>
      <c r="J161" s="305"/>
      <c r="K161" s="305"/>
      <c r="L161" s="305"/>
      <c r="M161" s="305"/>
      <c r="N161" s="305"/>
    </row>
    <row r="162" spans="1:14">
      <c r="A162" s="335"/>
      <c r="B162" s="305"/>
      <c r="C162" s="305"/>
      <c r="D162" s="305"/>
      <c r="E162" s="340"/>
      <c r="F162" s="305"/>
      <c r="G162" s="341"/>
      <c r="H162" s="342"/>
      <c r="I162" s="305"/>
      <c r="J162" s="305"/>
      <c r="K162" s="305"/>
      <c r="L162" s="305"/>
      <c r="M162" s="305"/>
      <c r="N162" s="305"/>
    </row>
    <row r="163" spans="1:14">
      <c r="A163" s="335"/>
      <c r="B163" s="305"/>
      <c r="C163" s="305"/>
      <c r="D163" s="305"/>
      <c r="E163" s="340"/>
      <c r="F163" s="305"/>
      <c r="G163" s="341"/>
      <c r="H163" s="342"/>
      <c r="I163" s="305"/>
      <c r="J163" s="305"/>
      <c r="K163" s="305"/>
      <c r="L163" s="305"/>
      <c r="M163" s="305"/>
      <c r="N163" s="305"/>
    </row>
    <row r="164" spans="1:14">
      <c r="A164" s="335"/>
      <c r="B164" s="305"/>
      <c r="C164" s="305"/>
      <c r="D164" s="305"/>
      <c r="E164" s="340"/>
      <c r="F164" s="305"/>
      <c r="G164" s="341"/>
      <c r="H164" s="342"/>
      <c r="I164" s="305"/>
      <c r="J164" s="305"/>
      <c r="K164" s="305"/>
      <c r="L164" s="305"/>
      <c r="M164" s="305"/>
      <c r="N164" s="305"/>
    </row>
    <row r="165" spans="1:14">
      <c r="A165" s="335"/>
      <c r="B165" s="305"/>
      <c r="C165" s="305"/>
      <c r="D165" s="305"/>
      <c r="E165" s="340"/>
      <c r="F165" s="305"/>
      <c r="G165" s="341"/>
      <c r="H165" s="342"/>
      <c r="I165" s="305"/>
      <c r="J165" s="305"/>
      <c r="K165" s="305"/>
      <c r="L165" s="305"/>
      <c r="M165" s="305"/>
      <c r="N165" s="305"/>
    </row>
    <row r="166" spans="1:14">
      <c r="A166" s="335"/>
      <c r="B166" s="305"/>
      <c r="C166" s="305"/>
      <c r="D166" s="305"/>
      <c r="E166" s="340"/>
      <c r="F166" s="305"/>
      <c r="G166" s="341"/>
      <c r="H166" s="342"/>
      <c r="I166" s="305"/>
      <c r="J166" s="305"/>
      <c r="K166" s="305"/>
      <c r="L166" s="305"/>
      <c r="M166" s="305"/>
      <c r="N166" s="305"/>
    </row>
    <row r="167" spans="1:14">
      <c r="A167" s="335"/>
      <c r="B167" s="305"/>
      <c r="C167" s="305"/>
      <c r="D167" s="305"/>
      <c r="E167" s="340"/>
      <c r="F167" s="305"/>
      <c r="G167" s="341"/>
      <c r="H167" s="342"/>
      <c r="I167" s="305"/>
      <c r="J167" s="305"/>
      <c r="K167" s="305"/>
      <c r="L167" s="305"/>
      <c r="M167" s="305"/>
      <c r="N167" s="305"/>
    </row>
    <row r="168" spans="1:14">
      <c r="A168" s="335"/>
      <c r="B168" s="305"/>
      <c r="C168" s="305"/>
      <c r="D168" s="305"/>
      <c r="E168" s="340"/>
      <c r="F168" s="305"/>
      <c r="G168" s="341"/>
      <c r="H168" s="342"/>
      <c r="I168" s="305"/>
      <c r="J168" s="305"/>
      <c r="K168" s="305"/>
      <c r="L168" s="305"/>
      <c r="M168" s="305"/>
      <c r="N168" s="305"/>
    </row>
    <row r="169" spans="1:14">
      <c r="A169" s="335"/>
      <c r="B169" s="305"/>
      <c r="C169" s="305"/>
      <c r="D169" s="305"/>
      <c r="E169" s="340"/>
      <c r="F169" s="305"/>
      <c r="G169" s="341"/>
      <c r="H169" s="342"/>
      <c r="I169" s="305"/>
      <c r="J169" s="305"/>
      <c r="K169" s="305"/>
      <c r="L169" s="305"/>
      <c r="M169" s="305"/>
      <c r="N169" s="305"/>
    </row>
    <row r="170" spans="1:14">
      <c r="A170" s="335"/>
      <c r="B170" s="305"/>
      <c r="C170" s="305"/>
      <c r="D170" s="305"/>
      <c r="E170" s="340"/>
      <c r="F170" s="305"/>
      <c r="G170" s="341"/>
      <c r="H170" s="342"/>
      <c r="I170" s="305"/>
      <c r="J170" s="305"/>
      <c r="K170" s="305"/>
      <c r="L170" s="305"/>
      <c r="M170" s="305"/>
      <c r="N170" s="305"/>
    </row>
    <row r="171" spans="1:14">
      <c r="A171" s="335"/>
      <c r="B171" s="305"/>
      <c r="C171" s="305"/>
      <c r="D171" s="305"/>
      <c r="E171" s="340"/>
      <c r="F171" s="305"/>
      <c r="G171" s="341"/>
      <c r="H171" s="342"/>
      <c r="I171" s="305"/>
      <c r="J171" s="305"/>
      <c r="K171" s="305"/>
      <c r="L171" s="305"/>
      <c r="M171" s="305"/>
      <c r="N171" s="305"/>
    </row>
    <row r="172" spans="1:14">
      <c r="A172" s="335"/>
      <c r="B172" s="305"/>
      <c r="C172" s="305"/>
      <c r="D172" s="305"/>
      <c r="E172" s="340"/>
      <c r="F172" s="305"/>
      <c r="G172" s="341"/>
      <c r="H172" s="342"/>
      <c r="I172" s="305"/>
      <c r="J172" s="305"/>
      <c r="K172" s="305"/>
      <c r="L172" s="305"/>
      <c r="M172" s="305"/>
      <c r="N172" s="305"/>
    </row>
    <row r="173" spans="1:14">
      <c r="A173" s="335"/>
      <c r="B173" s="305"/>
      <c r="C173" s="305"/>
      <c r="D173" s="305"/>
      <c r="E173" s="340"/>
      <c r="F173" s="305"/>
      <c r="G173" s="341"/>
      <c r="H173" s="342"/>
      <c r="I173" s="305"/>
      <c r="J173" s="305"/>
      <c r="K173" s="305"/>
      <c r="L173" s="305"/>
      <c r="M173" s="305"/>
      <c r="N173" s="305"/>
    </row>
    <row r="174" spans="1:14">
      <c r="A174" s="335"/>
      <c r="B174" s="305"/>
      <c r="C174" s="305"/>
      <c r="D174" s="305"/>
      <c r="E174" s="340"/>
      <c r="F174" s="305"/>
      <c r="G174" s="341"/>
      <c r="H174" s="342"/>
      <c r="I174" s="305"/>
      <c r="J174" s="305"/>
      <c r="K174" s="305"/>
      <c r="L174" s="305"/>
      <c r="M174" s="305"/>
      <c r="N174" s="305"/>
    </row>
    <row r="175" spans="1:14">
      <c r="A175" s="335"/>
      <c r="B175" s="305"/>
      <c r="C175" s="305"/>
      <c r="D175" s="305"/>
      <c r="E175" s="340"/>
      <c r="F175" s="305"/>
      <c r="G175" s="341"/>
      <c r="H175" s="342"/>
      <c r="I175" s="305"/>
      <c r="J175" s="305"/>
      <c r="K175" s="305"/>
      <c r="L175" s="305"/>
      <c r="M175" s="305"/>
      <c r="N175" s="305"/>
    </row>
    <row r="176" spans="1:14">
      <c r="A176" s="335"/>
      <c r="B176" s="305"/>
      <c r="C176" s="305"/>
      <c r="D176" s="305"/>
      <c r="E176" s="340"/>
      <c r="F176" s="305"/>
      <c r="G176" s="341"/>
      <c r="H176" s="342"/>
      <c r="I176" s="305"/>
      <c r="J176" s="305"/>
      <c r="K176" s="305"/>
      <c r="L176" s="305"/>
      <c r="M176" s="305"/>
      <c r="N176" s="305"/>
    </row>
    <row r="177" spans="1:14">
      <c r="A177" s="335"/>
      <c r="B177" s="305"/>
      <c r="C177" s="305"/>
      <c r="D177" s="305"/>
      <c r="E177" s="340"/>
      <c r="F177" s="305"/>
      <c r="G177" s="341"/>
      <c r="H177" s="342"/>
      <c r="I177" s="305"/>
      <c r="J177" s="305"/>
      <c r="K177" s="305"/>
      <c r="L177" s="305"/>
      <c r="M177" s="305"/>
      <c r="N177" s="305"/>
    </row>
    <row r="178" spans="1:14">
      <c r="A178" s="335"/>
      <c r="B178" s="305"/>
      <c r="C178" s="305"/>
      <c r="D178" s="305"/>
      <c r="E178" s="340"/>
      <c r="F178" s="305"/>
      <c r="G178" s="341"/>
      <c r="H178" s="342"/>
      <c r="I178" s="305"/>
      <c r="J178" s="305"/>
      <c r="K178" s="305"/>
      <c r="L178" s="305"/>
      <c r="M178" s="305"/>
      <c r="N178" s="305"/>
    </row>
    <row r="179" spans="1:14">
      <c r="A179" s="335"/>
      <c r="B179" s="305"/>
      <c r="C179" s="305"/>
      <c r="D179" s="305"/>
      <c r="E179" s="340"/>
      <c r="F179" s="305"/>
      <c r="G179" s="341"/>
      <c r="H179" s="342"/>
      <c r="I179" s="305"/>
      <c r="J179" s="305"/>
      <c r="K179" s="305"/>
      <c r="L179" s="305"/>
      <c r="M179" s="305"/>
      <c r="N179" s="305"/>
    </row>
    <row r="180" spans="1:14">
      <c r="A180" s="335"/>
      <c r="B180" s="305"/>
      <c r="C180" s="305"/>
      <c r="D180" s="305"/>
      <c r="E180" s="340"/>
      <c r="F180" s="305"/>
      <c r="G180" s="341"/>
      <c r="H180" s="342"/>
      <c r="I180" s="305"/>
      <c r="J180" s="305"/>
      <c r="K180" s="305"/>
      <c r="L180" s="305"/>
      <c r="M180" s="305"/>
      <c r="N180" s="305"/>
    </row>
    <row r="181" spans="1:14">
      <c r="A181" s="335"/>
      <c r="B181" s="305"/>
      <c r="C181" s="305"/>
      <c r="D181" s="305"/>
      <c r="E181" s="340"/>
      <c r="F181" s="305"/>
      <c r="G181" s="341"/>
      <c r="H181" s="342"/>
      <c r="I181" s="305"/>
      <c r="J181" s="305"/>
      <c r="K181" s="305"/>
      <c r="L181" s="305"/>
      <c r="M181" s="305"/>
      <c r="N181" s="305"/>
    </row>
    <row r="182" spans="1:14">
      <c r="A182" s="335"/>
      <c r="B182" s="305"/>
      <c r="C182" s="305"/>
      <c r="D182" s="305"/>
      <c r="E182" s="340"/>
      <c r="F182" s="305"/>
      <c r="G182" s="341"/>
      <c r="H182" s="342"/>
      <c r="I182" s="305"/>
      <c r="J182" s="305"/>
      <c r="K182" s="305"/>
      <c r="L182" s="305"/>
      <c r="M182" s="305"/>
      <c r="N182" s="305"/>
    </row>
    <row r="183" spans="1:14">
      <c r="A183" s="335"/>
      <c r="B183" s="305"/>
      <c r="C183" s="305"/>
      <c r="D183" s="305"/>
      <c r="E183" s="340"/>
      <c r="F183" s="305"/>
      <c r="G183" s="341"/>
      <c r="H183" s="342"/>
      <c r="I183" s="305"/>
      <c r="J183" s="305"/>
      <c r="K183" s="305"/>
      <c r="L183" s="305"/>
      <c r="M183" s="305"/>
      <c r="N183" s="305"/>
    </row>
    <row r="184" spans="1:14">
      <c r="A184" s="335"/>
      <c r="B184" s="305"/>
      <c r="C184" s="305"/>
      <c r="D184" s="305"/>
      <c r="E184" s="340"/>
      <c r="F184" s="305"/>
      <c r="G184" s="341"/>
      <c r="H184" s="342"/>
      <c r="I184" s="305"/>
      <c r="J184" s="305"/>
      <c r="K184" s="305"/>
      <c r="L184" s="305"/>
      <c r="M184" s="305"/>
      <c r="N184" s="305"/>
    </row>
    <row r="185" spans="1:14">
      <c r="A185" s="335"/>
      <c r="B185" s="305"/>
      <c r="C185" s="305"/>
      <c r="D185" s="305"/>
      <c r="E185" s="340"/>
      <c r="F185" s="305"/>
      <c r="G185" s="341"/>
      <c r="H185" s="342"/>
      <c r="I185" s="305"/>
      <c r="J185" s="305"/>
      <c r="K185" s="305"/>
      <c r="L185" s="305"/>
      <c r="M185" s="305"/>
      <c r="N185" s="305"/>
    </row>
    <row r="186" spans="1:14">
      <c r="A186" s="335"/>
      <c r="B186" s="305"/>
      <c r="C186" s="305"/>
      <c r="D186" s="305"/>
      <c r="E186" s="340"/>
      <c r="F186" s="305"/>
      <c r="G186" s="341"/>
      <c r="H186" s="342"/>
      <c r="I186" s="305"/>
      <c r="J186" s="305"/>
      <c r="K186" s="305"/>
      <c r="L186" s="305"/>
      <c r="M186" s="305"/>
      <c r="N186" s="305"/>
    </row>
    <row r="187" spans="1:14">
      <c r="A187" s="335"/>
      <c r="B187" s="305"/>
      <c r="C187" s="305"/>
      <c r="D187" s="305"/>
      <c r="E187" s="340"/>
      <c r="F187" s="305"/>
      <c r="G187" s="341"/>
      <c r="H187" s="342"/>
      <c r="I187" s="305"/>
      <c r="J187" s="305"/>
      <c r="K187" s="305"/>
      <c r="L187" s="305"/>
      <c r="M187" s="305"/>
      <c r="N187" s="305"/>
    </row>
    <row r="188" spans="1:14">
      <c r="A188" s="335"/>
      <c r="B188" s="305"/>
      <c r="C188" s="305"/>
      <c r="D188" s="305"/>
      <c r="E188" s="340"/>
      <c r="F188" s="305"/>
      <c r="G188" s="341"/>
      <c r="H188" s="342"/>
      <c r="I188" s="305"/>
      <c r="J188" s="305"/>
      <c r="K188" s="305"/>
      <c r="L188" s="305"/>
      <c r="M188" s="305"/>
      <c r="N188" s="305"/>
    </row>
    <row r="189" spans="1:14">
      <c r="A189" s="335"/>
      <c r="B189" s="305"/>
      <c r="C189" s="305"/>
      <c r="D189" s="305"/>
      <c r="E189" s="340"/>
      <c r="F189" s="305"/>
      <c r="G189" s="341"/>
      <c r="H189" s="342"/>
      <c r="I189" s="305"/>
      <c r="J189" s="305"/>
      <c r="K189" s="305"/>
      <c r="L189" s="305"/>
      <c r="M189" s="305"/>
      <c r="N189" s="305"/>
    </row>
    <row r="190" spans="1:14">
      <c r="A190" s="335"/>
      <c r="B190" s="305"/>
      <c r="C190" s="305"/>
      <c r="D190" s="305"/>
      <c r="E190" s="340"/>
      <c r="F190" s="305"/>
      <c r="G190" s="341"/>
      <c r="H190" s="342"/>
      <c r="I190" s="305"/>
      <c r="J190" s="305"/>
      <c r="K190" s="305"/>
      <c r="L190" s="305"/>
      <c r="M190" s="305"/>
      <c r="N190" s="305"/>
    </row>
    <row r="191" spans="1:14">
      <c r="A191" s="335"/>
      <c r="B191" s="305"/>
      <c r="C191" s="305"/>
      <c r="D191" s="305"/>
      <c r="E191" s="340"/>
      <c r="F191" s="305"/>
      <c r="G191" s="341"/>
      <c r="H191" s="342"/>
      <c r="I191" s="305"/>
      <c r="J191" s="305"/>
      <c r="K191" s="305"/>
      <c r="L191" s="305"/>
      <c r="M191" s="305"/>
      <c r="N191" s="305"/>
    </row>
    <row r="192" spans="1:14">
      <c r="A192" s="335"/>
      <c r="B192" s="305"/>
      <c r="C192" s="305"/>
      <c r="D192" s="305"/>
      <c r="E192" s="340"/>
      <c r="F192" s="305"/>
      <c r="G192" s="341"/>
      <c r="H192" s="342"/>
      <c r="I192" s="305"/>
      <c r="J192" s="305"/>
      <c r="K192" s="305"/>
      <c r="L192" s="305"/>
      <c r="M192" s="305"/>
      <c r="N192" s="305"/>
    </row>
    <row r="193" spans="1:14">
      <c r="A193" s="335"/>
      <c r="B193" s="305"/>
      <c r="C193" s="305"/>
      <c r="D193" s="305"/>
      <c r="E193" s="340"/>
      <c r="F193" s="305"/>
      <c r="G193" s="341"/>
      <c r="H193" s="342"/>
      <c r="I193" s="305"/>
      <c r="J193" s="305"/>
      <c r="K193" s="305"/>
      <c r="L193" s="305"/>
      <c r="M193" s="305"/>
      <c r="N193" s="305"/>
    </row>
    <row r="194" spans="1:14">
      <c r="A194" s="335"/>
      <c r="B194" s="305"/>
      <c r="C194" s="305"/>
      <c r="D194" s="305"/>
      <c r="E194" s="340"/>
      <c r="F194" s="305"/>
      <c r="G194" s="341"/>
      <c r="H194" s="342"/>
      <c r="I194" s="305"/>
      <c r="J194" s="305"/>
      <c r="K194" s="305"/>
      <c r="L194" s="305"/>
      <c r="M194" s="305"/>
      <c r="N194" s="305"/>
    </row>
    <row r="195" spans="1:14">
      <c r="A195" s="335"/>
      <c r="B195" s="305"/>
      <c r="C195" s="305"/>
      <c r="D195" s="305"/>
      <c r="E195" s="340"/>
      <c r="F195" s="305"/>
      <c r="G195" s="341"/>
      <c r="H195" s="342"/>
      <c r="I195" s="305"/>
      <c r="J195" s="305"/>
      <c r="K195" s="305"/>
      <c r="L195" s="305"/>
      <c r="M195" s="305"/>
      <c r="N195" s="305"/>
    </row>
    <row r="196" spans="1:14">
      <c r="A196" s="335"/>
      <c r="B196" s="305"/>
      <c r="C196" s="305"/>
      <c r="D196" s="305"/>
      <c r="E196" s="340"/>
      <c r="F196" s="305"/>
      <c r="G196" s="341"/>
      <c r="H196" s="342"/>
      <c r="I196" s="305"/>
      <c r="J196" s="305"/>
      <c r="K196" s="305"/>
      <c r="L196" s="305"/>
      <c r="M196" s="305"/>
      <c r="N196" s="305"/>
    </row>
    <row r="197" spans="1:14">
      <c r="A197" s="335"/>
      <c r="B197" s="305"/>
      <c r="C197" s="305"/>
      <c r="D197" s="305"/>
      <c r="E197" s="340"/>
      <c r="F197" s="305"/>
      <c r="G197" s="341"/>
      <c r="H197" s="342"/>
      <c r="I197" s="305"/>
      <c r="J197" s="305"/>
      <c r="K197" s="305"/>
      <c r="L197" s="305"/>
      <c r="M197" s="305"/>
      <c r="N197" s="305"/>
    </row>
    <row r="198" spans="1:14">
      <c r="A198" s="335"/>
      <c r="B198" s="305"/>
      <c r="C198" s="305"/>
      <c r="D198" s="305"/>
      <c r="E198" s="340"/>
      <c r="F198" s="305"/>
      <c r="G198" s="341"/>
      <c r="H198" s="342"/>
      <c r="I198" s="305"/>
      <c r="J198" s="305"/>
      <c r="K198" s="305"/>
      <c r="L198" s="305"/>
      <c r="M198" s="305"/>
      <c r="N198" s="305"/>
    </row>
    <row r="199" spans="1:14">
      <c r="A199" s="335"/>
      <c r="B199" s="305"/>
      <c r="C199" s="305"/>
      <c r="D199" s="305"/>
      <c r="E199" s="340"/>
      <c r="F199" s="305"/>
      <c r="G199" s="341"/>
      <c r="H199" s="342"/>
      <c r="I199" s="305"/>
      <c r="J199" s="305"/>
      <c r="K199" s="305"/>
      <c r="L199" s="305"/>
      <c r="M199" s="305"/>
      <c r="N199" s="305"/>
    </row>
    <row r="200" spans="1:14">
      <c r="A200" s="335"/>
      <c r="B200" s="305"/>
      <c r="C200" s="305"/>
      <c r="D200" s="305"/>
      <c r="E200" s="340"/>
      <c r="F200" s="305"/>
      <c r="G200" s="341"/>
      <c r="H200" s="342"/>
      <c r="I200" s="305"/>
      <c r="J200" s="305"/>
      <c r="K200" s="305"/>
      <c r="L200" s="305"/>
      <c r="M200" s="305"/>
      <c r="N200" s="305"/>
    </row>
    <row r="201" spans="1:14">
      <c r="A201" s="335"/>
      <c r="B201" s="305"/>
      <c r="C201" s="305"/>
      <c r="D201" s="305"/>
      <c r="E201" s="340"/>
      <c r="F201" s="305"/>
      <c r="G201" s="341"/>
      <c r="H201" s="342"/>
      <c r="I201" s="305"/>
      <c r="J201" s="305"/>
      <c r="K201" s="305"/>
      <c r="L201" s="305"/>
      <c r="M201" s="305"/>
      <c r="N201" s="305"/>
    </row>
    <row r="202" spans="1:14">
      <c r="A202" s="335"/>
      <c r="B202" s="305"/>
      <c r="C202" s="305"/>
      <c r="D202" s="305"/>
      <c r="E202" s="340"/>
      <c r="F202" s="305"/>
      <c r="G202" s="341"/>
      <c r="H202" s="342"/>
      <c r="I202" s="305"/>
      <c r="J202" s="305"/>
      <c r="K202" s="305"/>
      <c r="L202" s="305"/>
      <c r="M202" s="305"/>
      <c r="N202" s="305"/>
    </row>
    <row r="203" spans="1:14">
      <c r="A203" s="335"/>
      <c r="B203" s="305"/>
      <c r="C203" s="305"/>
      <c r="D203" s="305"/>
      <c r="E203" s="340"/>
      <c r="F203" s="305"/>
      <c r="G203" s="341"/>
      <c r="H203" s="342"/>
      <c r="I203" s="305"/>
      <c r="J203" s="305"/>
      <c r="K203" s="305"/>
      <c r="L203" s="305"/>
      <c r="M203" s="305"/>
      <c r="N203" s="305"/>
    </row>
    <row r="204" spans="1:14">
      <c r="A204" s="335"/>
      <c r="B204" s="305"/>
      <c r="C204" s="305"/>
      <c r="D204" s="305"/>
      <c r="E204" s="340"/>
      <c r="F204" s="305"/>
      <c r="G204" s="341"/>
      <c r="H204" s="342"/>
      <c r="I204" s="305"/>
      <c r="J204" s="305"/>
      <c r="K204" s="305"/>
      <c r="L204" s="305"/>
      <c r="M204" s="305"/>
      <c r="N204" s="305"/>
    </row>
    <row r="205" spans="1:14">
      <c r="A205" s="335"/>
      <c r="B205" s="305"/>
      <c r="C205" s="305"/>
      <c r="D205" s="305"/>
      <c r="E205" s="340"/>
      <c r="F205" s="305"/>
      <c r="G205" s="341"/>
      <c r="H205" s="342"/>
      <c r="I205" s="305"/>
      <c r="J205" s="305"/>
      <c r="K205" s="305"/>
      <c r="L205" s="305"/>
      <c r="M205" s="305"/>
      <c r="N205" s="305"/>
    </row>
    <row r="206" spans="1:14">
      <c r="A206" s="335"/>
      <c r="B206" s="305"/>
      <c r="C206" s="305"/>
      <c r="D206" s="305"/>
      <c r="E206" s="340"/>
      <c r="F206" s="305"/>
      <c r="G206" s="341"/>
      <c r="H206" s="342"/>
      <c r="I206" s="305"/>
      <c r="J206" s="305"/>
      <c r="K206" s="305"/>
      <c r="L206" s="305"/>
      <c r="M206" s="305"/>
      <c r="N206" s="305"/>
    </row>
    <row r="207" spans="1:14">
      <c r="A207" s="335"/>
      <c r="B207" s="305"/>
      <c r="C207" s="305"/>
      <c r="D207" s="305"/>
      <c r="E207" s="340"/>
      <c r="F207" s="305"/>
      <c r="G207" s="341"/>
      <c r="H207" s="342"/>
      <c r="I207" s="305"/>
      <c r="J207" s="305"/>
      <c r="K207" s="305"/>
      <c r="L207" s="305"/>
      <c r="M207" s="305"/>
      <c r="N207" s="305"/>
    </row>
    <row r="208" spans="1:14">
      <c r="A208" s="335"/>
      <c r="B208" s="305"/>
      <c r="C208" s="305"/>
      <c r="D208" s="305"/>
      <c r="E208" s="340"/>
      <c r="F208" s="305"/>
      <c r="G208" s="341"/>
      <c r="H208" s="342"/>
      <c r="I208" s="305"/>
      <c r="J208" s="305"/>
      <c r="K208" s="305"/>
      <c r="L208" s="305"/>
      <c r="M208" s="305"/>
      <c r="N208" s="305"/>
    </row>
    <row r="209" spans="1:14">
      <c r="A209" s="335"/>
      <c r="B209" s="305"/>
      <c r="C209" s="305"/>
      <c r="D209" s="305"/>
      <c r="E209" s="340"/>
      <c r="F209" s="305"/>
      <c r="G209" s="341"/>
      <c r="H209" s="342"/>
      <c r="I209" s="305"/>
      <c r="J209" s="305"/>
      <c r="K209" s="305"/>
      <c r="L209" s="305"/>
      <c r="M209" s="305"/>
      <c r="N209" s="305"/>
    </row>
    <row r="210" spans="1:14">
      <c r="A210" s="335"/>
      <c r="B210" s="305"/>
      <c r="C210" s="305"/>
      <c r="D210" s="305"/>
      <c r="E210" s="340"/>
      <c r="F210" s="305"/>
      <c r="G210" s="341"/>
      <c r="H210" s="342"/>
      <c r="I210" s="305"/>
      <c r="J210" s="305"/>
      <c r="K210" s="305"/>
      <c r="L210" s="305"/>
      <c r="M210" s="305"/>
      <c r="N210" s="305"/>
    </row>
    <row r="211" spans="1:14">
      <c r="A211" s="335"/>
      <c r="B211" s="305"/>
      <c r="C211" s="305"/>
      <c r="D211" s="305"/>
      <c r="E211" s="340"/>
      <c r="F211" s="305"/>
      <c r="G211" s="341"/>
      <c r="H211" s="342"/>
      <c r="I211" s="305"/>
      <c r="J211" s="305"/>
      <c r="K211" s="305"/>
      <c r="L211" s="305"/>
      <c r="M211" s="305"/>
      <c r="N211" s="305"/>
    </row>
    <row r="212" spans="1:14">
      <c r="A212" s="335"/>
      <c r="B212" s="305"/>
      <c r="C212" s="305"/>
      <c r="D212" s="305"/>
      <c r="E212" s="340"/>
      <c r="F212" s="305"/>
      <c r="G212" s="341"/>
      <c r="H212" s="342"/>
      <c r="I212" s="305"/>
      <c r="J212" s="305"/>
      <c r="K212" s="305"/>
      <c r="L212" s="305"/>
      <c r="M212" s="305"/>
      <c r="N212" s="305"/>
    </row>
    <row r="213" spans="1:14">
      <c r="A213" s="335"/>
      <c r="B213" s="305"/>
      <c r="C213" s="305"/>
      <c r="D213" s="305"/>
      <c r="E213" s="340"/>
      <c r="F213" s="305"/>
      <c r="G213" s="341"/>
      <c r="H213" s="342"/>
      <c r="I213" s="305"/>
      <c r="J213" s="305"/>
      <c r="K213" s="305"/>
      <c r="L213" s="305"/>
      <c r="M213" s="305"/>
      <c r="N213" s="305"/>
    </row>
    <row r="214" spans="1:14">
      <c r="A214" s="335"/>
      <c r="B214" s="305"/>
      <c r="C214" s="305"/>
      <c r="D214" s="305"/>
      <c r="E214" s="340"/>
      <c r="F214" s="305"/>
      <c r="G214" s="341"/>
      <c r="H214" s="342"/>
      <c r="I214" s="305"/>
      <c r="J214" s="305"/>
      <c r="K214" s="305"/>
      <c r="L214" s="305"/>
      <c r="M214" s="305"/>
      <c r="N214" s="305"/>
    </row>
    <row r="215" spans="1:14">
      <c r="A215" s="335"/>
      <c r="B215" s="305"/>
      <c r="C215" s="305"/>
      <c r="D215" s="305"/>
      <c r="E215" s="340"/>
      <c r="F215" s="305"/>
      <c r="G215" s="341"/>
      <c r="H215" s="342"/>
      <c r="I215" s="305"/>
      <c r="J215" s="305"/>
      <c r="K215" s="305"/>
      <c r="L215" s="305"/>
      <c r="M215" s="305"/>
      <c r="N215" s="305"/>
    </row>
    <row r="216" spans="1:14">
      <c r="A216" s="335"/>
      <c r="B216" s="305"/>
      <c r="C216" s="305"/>
      <c r="D216" s="305"/>
      <c r="E216" s="340"/>
      <c r="F216" s="305"/>
      <c r="G216" s="341"/>
      <c r="H216" s="342"/>
      <c r="I216" s="305"/>
      <c r="J216" s="305"/>
      <c r="K216" s="305"/>
      <c r="L216" s="305"/>
      <c r="M216" s="305"/>
      <c r="N216" s="305"/>
    </row>
    <row r="217" spans="1:14">
      <c r="A217" s="335"/>
      <c r="B217" s="305"/>
      <c r="C217" s="305"/>
      <c r="D217" s="305"/>
      <c r="E217" s="340"/>
      <c r="F217" s="305"/>
      <c r="G217" s="341"/>
      <c r="H217" s="342"/>
      <c r="I217" s="305"/>
      <c r="J217" s="305"/>
      <c r="K217" s="305"/>
      <c r="L217" s="305"/>
      <c r="M217" s="305"/>
      <c r="N217" s="305"/>
    </row>
    <row r="218" spans="1:14">
      <c r="A218" s="335"/>
      <c r="B218" s="305"/>
      <c r="C218" s="305"/>
      <c r="D218" s="305"/>
      <c r="E218" s="340"/>
      <c r="F218" s="305"/>
      <c r="G218" s="341"/>
      <c r="H218" s="342"/>
      <c r="I218" s="305"/>
      <c r="J218" s="305"/>
      <c r="K218" s="305"/>
      <c r="L218" s="305"/>
      <c r="M218" s="305"/>
      <c r="N218" s="305"/>
    </row>
    <row r="219" spans="1:14">
      <c r="A219" s="335"/>
      <c r="B219" s="305"/>
      <c r="C219" s="305"/>
      <c r="D219" s="305"/>
      <c r="E219" s="340"/>
      <c r="F219" s="305"/>
      <c r="G219" s="341"/>
      <c r="H219" s="342"/>
      <c r="I219" s="305"/>
      <c r="J219" s="305"/>
      <c r="K219" s="305"/>
      <c r="L219" s="305"/>
      <c r="M219" s="305"/>
      <c r="N219" s="305"/>
    </row>
    <row r="220" spans="1:14">
      <c r="A220" s="335"/>
      <c r="B220" s="305"/>
      <c r="C220" s="305"/>
      <c r="D220" s="305"/>
      <c r="E220" s="340"/>
      <c r="F220" s="305"/>
      <c r="G220" s="341"/>
      <c r="H220" s="342"/>
      <c r="I220" s="305"/>
      <c r="J220" s="305"/>
      <c r="K220" s="305"/>
      <c r="L220" s="305"/>
      <c r="M220" s="305"/>
      <c r="N220" s="305"/>
    </row>
    <row r="221" spans="1:14">
      <c r="A221" s="335"/>
      <c r="B221" s="305"/>
      <c r="C221" s="305"/>
      <c r="D221" s="305"/>
      <c r="E221" s="340"/>
      <c r="F221" s="305"/>
      <c r="G221" s="341"/>
      <c r="H221" s="342"/>
      <c r="I221" s="305"/>
      <c r="J221" s="305"/>
      <c r="K221" s="305"/>
      <c r="L221" s="305"/>
      <c r="M221" s="305"/>
      <c r="N221" s="305"/>
    </row>
    <row r="222" spans="1:14">
      <c r="A222" s="335"/>
      <c r="B222" s="305"/>
      <c r="C222" s="305"/>
      <c r="D222" s="305"/>
      <c r="E222" s="340"/>
      <c r="F222" s="305"/>
      <c r="G222" s="341"/>
      <c r="H222" s="342"/>
      <c r="I222" s="305"/>
      <c r="J222" s="305"/>
      <c r="K222" s="305"/>
      <c r="L222" s="305"/>
      <c r="M222" s="305"/>
      <c r="N222" s="305"/>
    </row>
    <row r="223" spans="1:14">
      <c r="A223" s="335"/>
      <c r="B223" s="305"/>
      <c r="C223" s="305"/>
      <c r="D223" s="305"/>
      <c r="E223" s="340"/>
      <c r="F223" s="305"/>
      <c r="G223" s="341"/>
      <c r="H223" s="342"/>
      <c r="I223" s="305"/>
      <c r="J223" s="305"/>
      <c r="K223" s="305"/>
      <c r="L223" s="305"/>
      <c r="M223" s="305"/>
      <c r="N223" s="305"/>
    </row>
    <row r="224" spans="1:14">
      <c r="A224" s="335"/>
      <c r="B224" s="305"/>
      <c r="C224" s="305"/>
      <c r="D224" s="305"/>
      <c r="E224" s="340"/>
      <c r="F224" s="305"/>
      <c r="G224" s="341"/>
      <c r="H224" s="342"/>
      <c r="I224" s="305"/>
      <c r="J224" s="305"/>
      <c r="K224" s="305"/>
      <c r="L224" s="305"/>
      <c r="M224" s="305"/>
      <c r="N224" s="305"/>
    </row>
    <row r="225" spans="1:14">
      <c r="A225" s="335"/>
      <c r="B225" s="305"/>
      <c r="C225" s="305"/>
      <c r="D225" s="305"/>
      <c r="E225" s="340"/>
      <c r="F225" s="305"/>
      <c r="G225" s="341"/>
      <c r="H225" s="342"/>
      <c r="I225" s="305"/>
      <c r="J225" s="305"/>
      <c r="K225" s="305"/>
      <c r="L225" s="305"/>
      <c r="M225" s="305"/>
      <c r="N225" s="305"/>
    </row>
    <row r="226" spans="1:14">
      <c r="A226" s="335"/>
      <c r="B226" s="305"/>
      <c r="C226" s="305"/>
      <c r="D226" s="305"/>
      <c r="E226" s="340"/>
      <c r="F226" s="305"/>
      <c r="G226" s="341"/>
      <c r="H226" s="342"/>
      <c r="I226" s="305"/>
      <c r="J226" s="305"/>
      <c r="K226" s="305"/>
      <c r="L226" s="305"/>
      <c r="M226" s="305"/>
      <c r="N226" s="305"/>
    </row>
    <row r="227" spans="1:14">
      <c r="A227" s="335"/>
      <c r="B227" s="305"/>
      <c r="C227" s="305"/>
      <c r="D227" s="305"/>
      <c r="E227" s="340"/>
      <c r="F227" s="305"/>
      <c r="G227" s="341"/>
      <c r="H227" s="342"/>
      <c r="I227" s="305"/>
      <c r="J227" s="305"/>
      <c r="K227" s="305"/>
      <c r="L227" s="305"/>
      <c r="M227" s="305"/>
      <c r="N227" s="305"/>
    </row>
    <row r="228" spans="1:14">
      <c r="A228" s="335"/>
      <c r="B228" s="305"/>
      <c r="C228" s="305"/>
      <c r="D228" s="305"/>
      <c r="E228" s="340"/>
      <c r="F228" s="305"/>
      <c r="G228" s="341"/>
      <c r="H228" s="342"/>
      <c r="I228" s="305"/>
      <c r="J228" s="305"/>
      <c r="K228" s="305"/>
      <c r="L228" s="305"/>
      <c r="M228" s="305"/>
      <c r="N228" s="305"/>
    </row>
    <row r="229" spans="1:14">
      <c r="A229" s="335"/>
      <c r="B229" s="305"/>
      <c r="C229" s="305"/>
      <c r="D229" s="305"/>
      <c r="E229" s="340"/>
      <c r="F229" s="305"/>
      <c r="G229" s="341"/>
      <c r="H229" s="342"/>
      <c r="I229" s="305"/>
      <c r="J229" s="305"/>
      <c r="K229" s="305"/>
      <c r="L229" s="305"/>
      <c r="M229" s="305"/>
      <c r="N229" s="305"/>
    </row>
    <row r="230" spans="1:14">
      <c r="A230" s="335"/>
      <c r="B230" s="305"/>
      <c r="C230" s="305"/>
      <c r="D230" s="305"/>
      <c r="E230" s="340"/>
      <c r="F230" s="305"/>
      <c r="G230" s="341"/>
      <c r="H230" s="342"/>
      <c r="I230" s="305"/>
      <c r="J230" s="305"/>
      <c r="K230" s="305"/>
      <c r="L230" s="305"/>
      <c r="M230" s="305"/>
      <c r="N230" s="305"/>
    </row>
    <row r="231" spans="1:14">
      <c r="A231" s="335"/>
      <c r="B231" s="305"/>
      <c r="C231" s="305"/>
      <c r="D231" s="305"/>
      <c r="E231" s="340"/>
      <c r="F231" s="305"/>
      <c r="G231" s="341"/>
      <c r="H231" s="342"/>
      <c r="I231" s="305"/>
      <c r="J231" s="305"/>
      <c r="K231" s="305"/>
      <c r="L231" s="305"/>
      <c r="M231" s="305"/>
      <c r="N231" s="305"/>
    </row>
    <row r="232" spans="1:14">
      <c r="A232" s="335"/>
      <c r="B232" s="305"/>
      <c r="C232" s="305"/>
      <c r="D232" s="305"/>
      <c r="E232" s="340"/>
      <c r="F232" s="305"/>
      <c r="G232" s="341"/>
      <c r="H232" s="342"/>
      <c r="I232" s="305"/>
      <c r="J232" s="305"/>
      <c r="K232" s="305"/>
      <c r="L232" s="305"/>
      <c r="M232" s="305"/>
      <c r="N232" s="305"/>
    </row>
    <row r="233" spans="1:14">
      <c r="A233" s="335"/>
      <c r="B233" s="305"/>
      <c r="C233" s="305"/>
      <c r="D233" s="305"/>
      <c r="E233" s="340"/>
      <c r="F233" s="305"/>
      <c r="G233" s="341"/>
      <c r="H233" s="342"/>
      <c r="I233" s="305"/>
      <c r="J233" s="305"/>
      <c r="K233" s="305"/>
      <c r="L233" s="305"/>
      <c r="M233" s="305"/>
      <c r="N233" s="305"/>
    </row>
    <row r="234" spans="1:14">
      <c r="A234" s="335"/>
      <c r="B234" s="305"/>
      <c r="C234" s="305"/>
      <c r="D234" s="305"/>
      <c r="E234" s="340"/>
      <c r="F234" s="305"/>
      <c r="G234" s="341"/>
      <c r="H234" s="342"/>
      <c r="I234" s="305"/>
      <c r="J234" s="305"/>
      <c r="K234" s="305"/>
      <c r="L234" s="305"/>
      <c r="M234" s="305"/>
      <c r="N234" s="305"/>
    </row>
    <row r="235" spans="1:14">
      <c r="A235" s="335"/>
      <c r="B235" s="305"/>
      <c r="C235" s="305"/>
      <c r="D235" s="305"/>
      <c r="E235" s="340"/>
      <c r="F235" s="305"/>
      <c r="G235" s="341"/>
      <c r="H235" s="342"/>
      <c r="I235" s="305"/>
      <c r="J235" s="305"/>
      <c r="K235" s="305"/>
      <c r="L235" s="305"/>
      <c r="M235" s="305"/>
      <c r="N235" s="305"/>
    </row>
    <row r="236" spans="1:14">
      <c r="A236" s="335"/>
      <c r="B236" s="305"/>
      <c r="C236" s="305"/>
      <c r="D236" s="305"/>
      <c r="E236" s="340"/>
      <c r="F236" s="305"/>
      <c r="G236" s="341"/>
      <c r="H236" s="342"/>
      <c r="I236" s="305"/>
      <c r="J236" s="305"/>
      <c r="K236" s="305"/>
      <c r="L236" s="305"/>
      <c r="M236" s="305"/>
      <c r="N236" s="305"/>
    </row>
    <row r="237" spans="1:14">
      <c r="A237" s="335"/>
      <c r="B237" s="305"/>
      <c r="C237" s="305"/>
      <c r="D237" s="305"/>
      <c r="E237" s="340"/>
      <c r="F237" s="305"/>
      <c r="G237" s="341"/>
      <c r="H237" s="342"/>
      <c r="I237" s="305"/>
      <c r="J237" s="305"/>
      <c r="K237" s="305"/>
      <c r="L237" s="305"/>
      <c r="M237" s="305"/>
      <c r="N237" s="305"/>
    </row>
    <row r="238" spans="1:14">
      <c r="A238" s="335"/>
      <c r="B238" s="305"/>
      <c r="C238" s="305"/>
      <c r="D238" s="305"/>
      <c r="E238" s="340"/>
      <c r="F238" s="305"/>
      <c r="G238" s="341"/>
      <c r="H238" s="342"/>
      <c r="I238" s="305"/>
      <c r="J238" s="305"/>
      <c r="K238" s="305"/>
      <c r="L238" s="305"/>
      <c r="M238" s="305"/>
      <c r="N238" s="305"/>
    </row>
    <row r="239" spans="1:14">
      <c r="A239" s="335"/>
      <c r="B239" s="305"/>
      <c r="C239" s="305"/>
      <c r="D239" s="305"/>
      <c r="E239" s="340"/>
      <c r="F239" s="305"/>
      <c r="G239" s="341"/>
      <c r="H239" s="342"/>
      <c r="I239" s="305"/>
      <c r="J239" s="305"/>
      <c r="K239" s="305"/>
      <c r="L239" s="305"/>
      <c r="M239" s="305"/>
      <c r="N239" s="305"/>
    </row>
    <row r="240" spans="1:14">
      <c r="A240" s="335"/>
      <c r="B240" s="305"/>
      <c r="C240" s="305"/>
      <c r="D240" s="305"/>
      <c r="E240" s="340"/>
      <c r="F240" s="305"/>
      <c r="G240" s="341"/>
      <c r="H240" s="342"/>
      <c r="I240" s="305"/>
      <c r="J240" s="305"/>
      <c r="K240" s="305"/>
      <c r="L240" s="305"/>
      <c r="M240" s="305"/>
      <c r="N240" s="305"/>
    </row>
    <row r="241" spans="1:14">
      <c r="A241" s="335"/>
      <c r="B241" s="305"/>
      <c r="C241" s="305"/>
      <c r="D241" s="305"/>
      <c r="E241" s="340"/>
      <c r="F241" s="305"/>
      <c r="G241" s="341"/>
      <c r="H241" s="342"/>
      <c r="I241" s="305"/>
      <c r="J241" s="305"/>
      <c r="K241" s="305"/>
      <c r="L241" s="305"/>
      <c r="M241" s="305"/>
      <c r="N241" s="305"/>
    </row>
    <row r="242" spans="1:14">
      <c r="A242" s="335"/>
      <c r="B242" s="305"/>
      <c r="C242" s="305"/>
      <c r="D242" s="305"/>
      <c r="E242" s="340"/>
      <c r="F242" s="305"/>
      <c r="G242" s="341"/>
      <c r="H242" s="342"/>
      <c r="I242" s="305"/>
      <c r="J242" s="305"/>
      <c r="K242" s="305"/>
      <c r="L242" s="305"/>
      <c r="M242" s="305"/>
      <c r="N242" s="305"/>
    </row>
    <row r="243" spans="1:14">
      <c r="A243" s="335"/>
      <c r="B243" s="305"/>
      <c r="C243" s="305"/>
      <c r="D243" s="305"/>
      <c r="E243" s="340"/>
      <c r="F243" s="305"/>
      <c r="G243" s="341"/>
      <c r="H243" s="342"/>
      <c r="I243" s="305"/>
      <c r="J243" s="305"/>
      <c r="K243" s="305"/>
      <c r="L243" s="305"/>
      <c r="M243" s="305"/>
      <c r="N243" s="305"/>
    </row>
    <row r="244" spans="1:14">
      <c r="A244" s="335"/>
      <c r="B244" s="305"/>
      <c r="C244" s="305"/>
      <c r="D244" s="305"/>
      <c r="E244" s="340"/>
      <c r="F244" s="305"/>
      <c r="G244" s="341"/>
      <c r="H244" s="342"/>
      <c r="I244" s="305"/>
      <c r="J244" s="305"/>
      <c r="K244" s="305"/>
      <c r="L244" s="305"/>
      <c r="M244" s="305"/>
      <c r="N244" s="305"/>
    </row>
    <row r="245" spans="1:14">
      <c r="A245" s="335"/>
      <c r="B245" s="305"/>
      <c r="C245" s="305"/>
      <c r="D245" s="305"/>
      <c r="E245" s="340"/>
      <c r="F245" s="305"/>
      <c r="G245" s="341"/>
      <c r="H245" s="342"/>
      <c r="I245" s="305"/>
      <c r="J245" s="305"/>
      <c r="K245" s="305"/>
      <c r="L245" s="305"/>
      <c r="M245" s="305"/>
      <c r="N245" s="305"/>
    </row>
    <row r="246" spans="1:14">
      <c r="A246" s="335"/>
      <c r="B246" s="305"/>
      <c r="C246" s="305"/>
      <c r="D246" s="305"/>
      <c r="E246" s="340"/>
      <c r="F246" s="305"/>
      <c r="G246" s="341"/>
      <c r="H246" s="342"/>
      <c r="I246" s="305"/>
      <c r="J246" s="305"/>
      <c r="K246" s="305"/>
      <c r="L246" s="305"/>
      <c r="M246" s="305"/>
      <c r="N246" s="305"/>
    </row>
    <row r="247" spans="1:14">
      <c r="A247" s="335"/>
      <c r="B247" s="305"/>
      <c r="C247" s="305"/>
      <c r="D247" s="305"/>
      <c r="E247" s="340"/>
      <c r="F247" s="305"/>
      <c r="G247" s="341"/>
      <c r="H247" s="342"/>
      <c r="I247" s="305"/>
      <c r="J247" s="305"/>
      <c r="K247" s="305"/>
      <c r="L247" s="305"/>
      <c r="M247" s="305"/>
      <c r="N247" s="305"/>
    </row>
    <row r="248" spans="1:14">
      <c r="A248" s="335"/>
      <c r="B248" s="305"/>
      <c r="C248" s="305"/>
      <c r="D248" s="305"/>
      <c r="E248" s="340"/>
      <c r="F248" s="305"/>
      <c r="G248" s="341"/>
      <c r="H248" s="342"/>
      <c r="I248" s="305"/>
      <c r="J248" s="305"/>
      <c r="K248" s="305"/>
      <c r="L248" s="305"/>
      <c r="M248" s="305"/>
      <c r="N248" s="305"/>
    </row>
    <row r="249" spans="1:14">
      <c r="A249" s="335"/>
      <c r="B249" s="305"/>
      <c r="C249" s="305"/>
      <c r="D249" s="305"/>
      <c r="E249" s="340"/>
      <c r="F249" s="305"/>
      <c r="G249" s="341"/>
      <c r="H249" s="342"/>
      <c r="I249" s="305"/>
      <c r="J249" s="305"/>
      <c r="K249" s="305"/>
      <c r="L249" s="305"/>
      <c r="M249" s="305"/>
      <c r="N249" s="305"/>
    </row>
    <row r="250" spans="1:14">
      <c r="A250" s="335"/>
      <c r="B250" s="305"/>
      <c r="C250" s="305"/>
      <c r="D250" s="305"/>
      <c r="E250" s="340"/>
      <c r="F250" s="305"/>
      <c r="G250" s="341"/>
      <c r="H250" s="342"/>
      <c r="I250" s="305"/>
      <c r="J250" s="305"/>
      <c r="K250" s="305"/>
      <c r="L250" s="305"/>
      <c r="M250" s="305"/>
      <c r="N250" s="305"/>
    </row>
    <row r="251" spans="1:14">
      <c r="A251" s="335"/>
      <c r="B251" s="305"/>
      <c r="C251" s="305"/>
      <c r="D251" s="305"/>
      <c r="E251" s="340"/>
      <c r="F251" s="305"/>
      <c r="G251" s="341"/>
      <c r="H251" s="342"/>
      <c r="I251" s="305"/>
      <c r="J251" s="305"/>
      <c r="K251" s="305"/>
      <c r="L251" s="305"/>
      <c r="M251" s="305"/>
      <c r="N251" s="305"/>
    </row>
    <row r="252" spans="1:14">
      <c r="A252" s="335"/>
      <c r="B252" s="305"/>
      <c r="C252" s="305"/>
      <c r="D252" s="305"/>
      <c r="E252" s="340"/>
      <c r="F252" s="305"/>
      <c r="G252" s="341"/>
      <c r="H252" s="342"/>
      <c r="I252" s="305"/>
      <c r="J252" s="305"/>
      <c r="K252" s="305"/>
      <c r="L252" s="305"/>
      <c r="M252" s="305"/>
      <c r="N252" s="305"/>
    </row>
    <row r="253" spans="1:14">
      <c r="A253" s="335"/>
      <c r="B253" s="305"/>
      <c r="C253" s="305"/>
      <c r="D253" s="305"/>
      <c r="E253" s="340"/>
      <c r="F253" s="305"/>
      <c r="G253" s="341"/>
      <c r="H253" s="342"/>
      <c r="I253" s="305"/>
      <c r="J253" s="305"/>
      <c r="K253" s="305"/>
      <c r="L253" s="305"/>
      <c r="M253" s="305"/>
      <c r="N253" s="305"/>
    </row>
    <row r="254" spans="1:14">
      <c r="A254" s="335"/>
      <c r="B254" s="305"/>
      <c r="C254" s="305"/>
      <c r="D254" s="305"/>
      <c r="E254" s="340"/>
      <c r="F254" s="305"/>
      <c r="G254" s="341"/>
      <c r="H254" s="342"/>
      <c r="I254" s="305"/>
      <c r="J254" s="305"/>
      <c r="K254" s="305"/>
      <c r="L254" s="305"/>
      <c r="M254" s="305"/>
      <c r="N254" s="305"/>
    </row>
    <row r="255" spans="1:14">
      <c r="A255" s="335"/>
      <c r="B255" s="305"/>
      <c r="C255" s="305"/>
      <c r="D255" s="305"/>
      <c r="E255" s="340"/>
      <c r="F255" s="305"/>
      <c r="G255" s="341"/>
      <c r="H255" s="342"/>
      <c r="I255" s="305"/>
      <c r="J255" s="305"/>
      <c r="K255" s="305"/>
      <c r="L255" s="305"/>
      <c r="M255" s="305"/>
      <c r="N255" s="305"/>
    </row>
    <row r="256" spans="1:14">
      <c r="A256" s="335"/>
      <c r="B256" s="305"/>
      <c r="C256" s="305"/>
      <c r="D256" s="305"/>
      <c r="E256" s="340"/>
      <c r="F256" s="305"/>
      <c r="G256" s="341"/>
      <c r="H256" s="342"/>
      <c r="I256" s="305"/>
      <c r="J256" s="305"/>
      <c r="K256" s="305"/>
      <c r="L256" s="305"/>
      <c r="M256" s="305"/>
      <c r="N256" s="305"/>
    </row>
    <row r="257" spans="1:14">
      <c r="A257" s="335"/>
      <c r="B257" s="305"/>
      <c r="C257" s="305"/>
      <c r="D257" s="305"/>
      <c r="E257" s="340"/>
      <c r="F257" s="305"/>
      <c r="G257" s="341"/>
      <c r="H257" s="342"/>
      <c r="I257" s="305"/>
      <c r="J257" s="305"/>
      <c r="K257" s="305"/>
      <c r="L257" s="305"/>
      <c r="M257" s="305"/>
      <c r="N257" s="305"/>
    </row>
    <row r="258" spans="1:14">
      <c r="A258" s="335"/>
      <c r="B258" s="305"/>
      <c r="C258" s="305"/>
      <c r="D258" s="305"/>
      <c r="E258" s="340"/>
      <c r="F258" s="305"/>
      <c r="G258" s="341"/>
      <c r="H258" s="342"/>
      <c r="I258" s="305"/>
      <c r="J258" s="305"/>
      <c r="K258" s="305"/>
      <c r="L258" s="305"/>
      <c r="M258" s="305"/>
      <c r="N258" s="305"/>
    </row>
    <row r="259" spans="1:14">
      <c r="A259" s="335"/>
      <c r="B259" s="305"/>
      <c r="C259" s="305"/>
      <c r="D259" s="305"/>
      <c r="E259" s="340"/>
      <c r="F259" s="305"/>
      <c r="G259" s="341"/>
      <c r="H259" s="342"/>
      <c r="I259" s="305"/>
      <c r="J259" s="305"/>
      <c r="K259" s="305"/>
      <c r="L259" s="305"/>
      <c r="M259" s="305"/>
      <c r="N259" s="305"/>
    </row>
    <row r="260" spans="1:14">
      <c r="A260" s="335"/>
      <c r="B260" s="305"/>
      <c r="C260" s="305"/>
      <c r="D260" s="305"/>
      <c r="E260" s="340"/>
      <c r="F260" s="305"/>
      <c r="G260" s="341"/>
      <c r="H260" s="342"/>
      <c r="I260" s="305"/>
      <c r="J260" s="305"/>
      <c r="K260" s="305"/>
      <c r="L260" s="305"/>
      <c r="M260" s="305"/>
      <c r="N260" s="305"/>
    </row>
    <row r="261" spans="1:14">
      <c r="A261" s="335"/>
      <c r="B261" s="305"/>
      <c r="C261" s="305"/>
      <c r="D261" s="305"/>
      <c r="E261" s="340"/>
      <c r="F261" s="305"/>
      <c r="G261" s="341"/>
      <c r="H261" s="342"/>
      <c r="I261" s="305"/>
      <c r="J261" s="305"/>
      <c r="K261" s="305"/>
      <c r="L261" s="305"/>
      <c r="M261" s="305"/>
      <c r="N261" s="305"/>
    </row>
    <row r="262" spans="1:14">
      <c r="A262" s="335"/>
      <c r="B262" s="305"/>
      <c r="C262" s="305"/>
      <c r="D262" s="305"/>
      <c r="E262" s="340"/>
      <c r="F262" s="305"/>
      <c r="G262" s="341"/>
      <c r="H262" s="342"/>
      <c r="I262" s="305"/>
      <c r="J262" s="305"/>
      <c r="K262" s="305"/>
      <c r="L262" s="305"/>
      <c r="M262" s="305"/>
      <c r="N262" s="305"/>
    </row>
    <row r="263" spans="1:14">
      <c r="A263" s="335"/>
      <c r="B263" s="305"/>
      <c r="C263" s="305"/>
      <c r="D263" s="305"/>
      <c r="E263" s="340"/>
      <c r="F263" s="305"/>
      <c r="G263" s="341"/>
      <c r="H263" s="342"/>
      <c r="I263" s="305"/>
      <c r="J263" s="305"/>
      <c r="K263" s="305"/>
      <c r="L263" s="305"/>
      <c r="M263" s="305"/>
      <c r="N263" s="305"/>
    </row>
    <row r="264" spans="1:14">
      <c r="A264" s="335"/>
      <c r="B264" s="305"/>
      <c r="C264" s="305"/>
      <c r="D264" s="305"/>
      <c r="E264" s="340"/>
      <c r="F264" s="305"/>
      <c r="G264" s="341"/>
      <c r="H264" s="342"/>
      <c r="I264" s="305"/>
      <c r="J264" s="305"/>
      <c r="K264" s="305"/>
      <c r="L264" s="305"/>
      <c r="M264" s="305"/>
      <c r="N264" s="305"/>
    </row>
    <row r="265" spans="1:14">
      <c r="A265" s="335"/>
      <c r="B265" s="305"/>
      <c r="C265" s="305"/>
      <c r="D265" s="305"/>
      <c r="E265" s="340"/>
      <c r="F265" s="305"/>
      <c r="G265" s="341"/>
      <c r="H265" s="342"/>
      <c r="I265" s="305"/>
      <c r="J265" s="305"/>
      <c r="K265" s="305"/>
      <c r="L265" s="305"/>
      <c r="M265" s="305"/>
      <c r="N265" s="305"/>
    </row>
    <row r="266" spans="1:14">
      <c r="A266" s="335"/>
      <c r="B266" s="305"/>
      <c r="C266" s="305"/>
      <c r="D266" s="305"/>
      <c r="E266" s="340"/>
      <c r="F266" s="305"/>
      <c r="G266" s="341"/>
      <c r="H266" s="342"/>
      <c r="I266" s="305"/>
      <c r="J266" s="305"/>
      <c r="K266" s="305"/>
      <c r="L266" s="305"/>
      <c r="M266" s="305"/>
      <c r="N266" s="305"/>
    </row>
    <row r="267" spans="1:14">
      <c r="A267" s="335"/>
      <c r="B267" s="305"/>
      <c r="C267" s="305"/>
      <c r="D267" s="305"/>
      <c r="E267" s="340"/>
      <c r="F267" s="305"/>
      <c r="G267" s="341"/>
      <c r="H267" s="342"/>
      <c r="I267" s="305"/>
      <c r="J267" s="305"/>
      <c r="K267" s="305"/>
      <c r="L267" s="305"/>
      <c r="M267" s="305"/>
      <c r="N267" s="305"/>
    </row>
    <row r="268" spans="1:14">
      <c r="A268" s="335"/>
      <c r="B268" s="305"/>
      <c r="C268" s="305"/>
      <c r="D268" s="305"/>
      <c r="E268" s="340"/>
      <c r="F268" s="305"/>
      <c r="G268" s="341"/>
      <c r="H268" s="342"/>
      <c r="I268" s="305"/>
      <c r="J268" s="305"/>
      <c r="K268" s="305"/>
      <c r="L268" s="305"/>
      <c r="M268" s="305"/>
      <c r="N268" s="305"/>
    </row>
    <row r="269" spans="1:14">
      <c r="A269" s="335"/>
      <c r="B269" s="305"/>
      <c r="C269" s="305"/>
      <c r="D269" s="305"/>
      <c r="E269" s="340"/>
      <c r="F269" s="305"/>
      <c r="G269" s="341"/>
      <c r="H269" s="342"/>
      <c r="I269" s="305"/>
      <c r="J269" s="305"/>
      <c r="K269" s="305"/>
      <c r="L269" s="305"/>
      <c r="M269" s="305"/>
      <c r="N269" s="305"/>
    </row>
    <row r="270" spans="1:14">
      <c r="A270" s="335"/>
      <c r="B270" s="305"/>
      <c r="C270" s="305"/>
      <c r="D270" s="305"/>
      <c r="E270" s="340"/>
      <c r="F270" s="305"/>
      <c r="G270" s="341"/>
      <c r="H270" s="342"/>
      <c r="I270" s="305"/>
      <c r="J270" s="305"/>
      <c r="K270" s="305"/>
      <c r="L270" s="305"/>
      <c r="M270" s="305"/>
      <c r="N270" s="305"/>
    </row>
    <row r="271" spans="1:14">
      <c r="A271" s="335"/>
      <c r="B271" s="305"/>
      <c r="C271" s="305"/>
      <c r="D271" s="305"/>
      <c r="E271" s="340"/>
      <c r="F271" s="305"/>
      <c r="G271" s="341"/>
      <c r="H271" s="342"/>
      <c r="I271" s="305"/>
      <c r="J271" s="305"/>
      <c r="K271" s="305"/>
      <c r="L271" s="305"/>
      <c r="M271" s="305"/>
      <c r="N271" s="305"/>
    </row>
    <row r="272" spans="1:14">
      <c r="A272" s="335"/>
      <c r="B272" s="305"/>
      <c r="C272" s="305"/>
      <c r="D272" s="305"/>
      <c r="E272" s="340"/>
      <c r="F272" s="305"/>
      <c r="G272" s="341"/>
      <c r="H272" s="342"/>
      <c r="I272" s="305"/>
      <c r="J272" s="305"/>
      <c r="K272" s="305"/>
      <c r="L272" s="305"/>
      <c r="M272" s="305"/>
      <c r="N272" s="305"/>
    </row>
    <row r="273" spans="1:14">
      <c r="A273" s="335"/>
      <c r="B273" s="305"/>
      <c r="C273" s="305"/>
      <c r="D273" s="305"/>
      <c r="E273" s="340"/>
      <c r="F273" s="305"/>
      <c r="G273" s="341"/>
      <c r="H273" s="342"/>
      <c r="I273" s="305"/>
      <c r="J273" s="305"/>
      <c r="K273" s="305"/>
      <c r="L273" s="305"/>
      <c r="M273" s="305"/>
      <c r="N273" s="305"/>
    </row>
    <row r="274" spans="1:14">
      <c r="A274" s="335"/>
      <c r="B274" s="305"/>
      <c r="C274" s="305"/>
      <c r="D274" s="305"/>
      <c r="E274" s="340"/>
      <c r="F274" s="305"/>
      <c r="G274" s="341"/>
      <c r="H274" s="342"/>
      <c r="I274" s="305"/>
      <c r="J274" s="305"/>
      <c r="K274" s="305"/>
      <c r="L274" s="305"/>
      <c r="M274" s="305"/>
      <c r="N274" s="305"/>
    </row>
    <row r="275" spans="1:14">
      <c r="A275" s="335"/>
      <c r="B275" s="305"/>
      <c r="C275" s="305"/>
      <c r="D275" s="305"/>
      <c r="E275" s="340"/>
      <c r="F275" s="305"/>
      <c r="G275" s="341"/>
      <c r="H275" s="342"/>
      <c r="I275" s="305"/>
      <c r="J275" s="305"/>
      <c r="K275" s="305"/>
      <c r="L275" s="305"/>
      <c r="M275" s="305"/>
      <c r="N275" s="305"/>
    </row>
    <row r="276" spans="1:14">
      <c r="A276" s="335"/>
      <c r="B276" s="305"/>
      <c r="C276" s="305"/>
      <c r="D276" s="305"/>
      <c r="E276" s="340"/>
      <c r="F276" s="305"/>
      <c r="G276" s="341"/>
      <c r="H276" s="342"/>
      <c r="I276" s="305"/>
      <c r="J276" s="305"/>
      <c r="K276" s="305"/>
      <c r="L276" s="305"/>
      <c r="M276" s="305"/>
      <c r="N276" s="305"/>
    </row>
    <row r="277" spans="1:14">
      <c r="A277" s="335"/>
      <c r="B277" s="305"/>
      <c r="C277" s="305"/>
      <c r="D277" s="305"/>
      <c r="E277" s="340"/>
      <c r="F277" s="305"/>
      <c r="G277" s="341"/>
      <c r="H277" s="342"/>
      <c r="I277" s="305"/>
      <c r="J277" s="305"/>
      <c r="K277" s="305"/>
      <c r="L277" s="305"/>
      <c r="M277" s="305"/>
      <c r="N277" s="305"/>
    </row>
    <row r="278" spans="1:14">
      <c r="A278" s="335"/>
      <c r="B278" s="305"/>
      <c r="C278" s="305"/>
      <c r="D278" s="305"/>
      <c r="E278" s="340"/>
      <c r="F278" s="305"/>
      <c r="G278" s="341"/>
      <c r="H278" s="342"/>
      <c r="I278" s="305"/>
      <c r="J278" s="305"/>
      <c r="K278" s="305"/>
      <c r="L278" s="305"/>
      <c r="M278" s="305"/>
      <c r="N278" s="305"/>
    </row>
    <row r="279" spans="1:14">
      <c r="A279" s="335"/>
      <c r="B279" s="305"/>
      <c r="C279" s="305"/>
      <c r="D279" s="305"/>
      <c r="E279" s="340"/>
      <c r="F279" s="305"/>
      <c r="G279" s="341"/>
      <c r="H279" s="342"/>
      <c r="I279" s="305"/>
      <c r="J279" s="305"/>
      <c r="K279" s="305"/>
      <c r="L279" s="305"/>
      <c r="M279" s="305"/>
      <c r="N279" s="305"/>
    </row>
    <row r="280" spans="1:14">
      <c r="A280" s="335"/>
      <c r="B280" s="305"/>
      <c r="C280" s="305"/>
      <c r="D280" s="305"/>
      <c r="E280" s="340"/>
      <c r="F280" s="305"/>
      <c r="G280" s="341"/>
      <c r="H280" s="342"/>
      <c r="I280" s="305"/>
      <c r="J280" s="305"/>
      <c r="K280" s="305"/>
      <c r="L280" s="305"/>
      <c r="M280" s="305"/>
      <c r="N280" s="305"/>
    </row>
    <row r="281" spans="1:14">
      <c r="A281" s="335"/>
      <c r="B281" s="305"/>
      <c r="C281" s="305"/>
      <c r="D281" s="305"/>
      <c r="E281" s="340"/>
      <c r="F281" s="305"/>
      <c r="G281" s="341"/>
      <c r="H281" s="342"/>
      <c r="I281" s="305"/>
      <c r="J281" s="305"/>
      <c r="K281" s="305"/>
      <c r="L281" s="305"/>
      <c r="M281" s="305"/>
      <c r="N281" s="305"/>
    </row>
    <row r="282" spans="1:14">
      <c r="A282" s="335"/>
      <c r="B282" s="305"/>
      <c r="C282" s="305"/>
      <c r="D282" s="305"/>
      <c r="E282" s="340"/>
      <c r="F282" s="305"/>
      <c r="G282" s="341"/>
      <c r="H282" s="342"/>
      <c r="I282" s="305"/>
      <c r="J282" s="305"/>
      <c r="K282" s="305"/>
      <c r="L282" s="305"/>
      <c r="M282" s="305"/>
      <c r="N282" s="305"/>
    </row>
    <row r="283" spans="1:14">
      <c r="A283" s="335"/>
      <c r="B283" s="305"/>
      <c r="C283" s="305"/>
      <c r="D283" s="305"/>
      <c r="E283" s="340"/>
      <c r="F283" s="305"/>
      <c r="G283" s="341"/>
      <c r="H283" s="342"/>
      <c r="I283" s="305"/>
      <c r="J283" s="305"/>
      <c r="K283" s="305"/>
      <c r="L283" s="305"/>
      <c r="M283" s="305"/>
      <c r="N283" s="305"/>
    </row>
    <row r="284" spans="1:14">
      <c r="A284" s="335"/>
      <c r="B284" s="305"/>
      <c r="C284" s="305"/>
      <c r="D284" s="305"/>
      <c r="E284" s="340"/>
      <c r="F284" s="305"/>
      <c r="G284" s="341"/>
      <c r="H284" s="342"/>
      <c r="I284" s="305"/>
      <c r="J284" s="305"/>
      <c r="K284" s="305"/>
      <c r="L284" s="305"/>
      <c r="M284" s="305"/>
      <c r="N284" s="305"/>
    </row>
    <row r="285" spans="1:14">
      <c r="A285" s="335"/>
      <c r="B285" s="305"/>
      <c r="C285" s="305"/>
      <c r="D285" s="305"/>
      <c r="E285" s="340"/>
      <c r="F285" s="305"/>
      <c r="G285" s="341"/>
      <c r="H285" s="342"/>
      <c r="I285" s="305"/>
      <c r="J285" s="305"/>
      <c r="K285" s="305"/>
      <c r="L285" s="305"/>
      <c r="M285" s="305"/>
      <c r="N285" s="305"/>
    </row>
    <row r="286" spans="1:14">
      <c r="A286" s="335"/>
      <c r="B286" s="305"/>
      <c r="C286" s="305"/>
      <c r="D286" s="305"/>
      <c r="E286" s="340"/>
      <c r="F286" s="305"/>
      <c r="G286" s="341"/>
      <c r="H286" s="342"/>
      <c r="I286" s="305"/>
      <c r="J286" s="305"/>
      <c r="K286" s="305"/>
      <c r="L286" s="305"/>
      <c r="M286" s="305"/>
      <c r="N286" s="305"/>
    </row>
    <row r="287" spans="1:14">
      <c r="A287" s="335"/>
      <c r="B287" s="305"/>
      <c r="C287" s="305"/>
      <c r="D287" s="305"/>
      <c r="E287" s="340"/>
      <c r="F287" s="305"/>
      <c r="G287" s="341"/>
      <c r="H287" s="342"/>
      <c r="I287" s="305"/>
      <c r="J287" s="305"/>
      <c r="K287" s="305"/>
      <c r="L287" s="305"/>
      <c r="M287" s="305"/>
      <c r="N287" s="305"/>
    </row>
    <row r="288" spans="1:14">
      <c r="A288" s="335"/>
      <c r="B288" s="305"/>
      <c r="C288" s="305"/>
      <c r="D288" s="305"/>
      <c r="E288" s="340"/>
      <c r="F288" s="305"/>
      <c r="G288" s="341"/>
      <c r="H288" s="342"/>
      <c r="I288" s="305"/>
      <c r="J288" s="305"/>
      <c r="K288" s="305"/>
      <c r="L288" s="305"/>
      <c r="M288" s="305"/>
      <c r="N288" s="305"/>
    </row>
    <row r="289" spans="1:14">
      <c r="A289" s="335"/>
      <c r="B289" s="305"/>
      <c r="C289" s="305"/>
      <c r="D289" s="305"/>
      <c r="E289" s="340"/>
      <c r="F289" s="305"/>
      <c r="G289" s="341"/>
      <c r="H289" s="342"/>
      <c r="I289" s="305"/>
      <c r="J289" s="305"/>
      <c r="K289" s="305"/>
      <c r="L289" s="305"/>
      <c r="M289" s="305"/>
      <c r="N289" s="305"/>
    </row>
    <row r="290" spans="1:14">
      <c r="A290" s="335"/>
      <c r="B290" s="305"/>
      <c r="C290" s="305"/>
      <c r="D290" s="305"/>
      <c r="E290" s="340"/>
      <c r="F290" s="305"/>
      <c r="G290" s="341"/>
      <c r="H290" s="342"/>
      <c r="I290" s="305"/>
      <c r="J290" s="305"/>
      <c r="K290" s="305"/>
      <c r="L290" s="305"/>
      <c r="M290" s="305"/>
      <c r="N290" s="305"/>
    </row>
    <row r="291" spans="1:14">
      <c r="A291" s="335"/>
      <c r="B291" s="305"/>
      <c r="C291" s="305"/>
      <c r="D291" s="305"/>
      <c r="E291" s="340"/>
      <c r="F291" s="305"/>
      <c r="G291" s="341"/>
      <c r="H291" s="342"/>
      <c r="I291" s="305"/>
      <c r="J291" s="305"/>
      <c r="K291" s="305"/>
      <c r="L291" s="305"/>
      <c r="M291" s="305"/>
      <c r="N291" s="305"/>
    </row>
    <row r="292" spans="1:14">
      <c r="A292" s="335"/>
      <c r="B292" s="305"/>
      <c r="C292" s="305"/>
      <c r="D292" s="305"/>
      <c r="E292" s="340"/>
      <c r="F292" s="305"/>
      <c r="G292" s="341"/>
      <c r="H292" s="342"/>
      <c r="I292" s="305"/>
      <c r="J292" s="305"/>
      <c r="K292" s="305"/>
      <c r="L292" s="305"/>
      <c r="M292" s="305"/>
      <c r="N292" s="305"/>
    </row>
    <row r="293" spans="1:14">
      <c r="A293" s="335"/>
      <c r="B293" s="305"/>
      <c r="C293" s="305"/>
      <c r="D293" s="305"/>
      <c r="E293" s="340"/>
      <c r="F293" s="305"/>
      <c r="G293" s="341"/>
      <c r="H293" s="342"/>
      <c r="I293" s="305"/>
      <c r="J293" s="305"/>
      <c r="K293" s="305"/>
      <c r="L293" s="305"/>
      <c r="M293" s="305"/>
      <c r="N293" s="305"/>
    </row>
    <row r="294" spans="1:14">
      <c r="A294" s="335"/>
      <c r="B294" s="305"/>
      <c r="C294" s="305"/>
      <c r="D294" s="305"/>
      <c r="E294" s="340"/>
      <c r="F294" s="305"/>
      <c r="G294" s="341"/>
      <c r="H294" s="342"/>
      <c r="I294" s="305"/>
      <c r="J294" s="305"/>
      <c r="K294" s="305"/>
      <c r="L294" s="305"/>
      <c r="M294" s="305"/>
      <c r="N294" s="305"/>
    </row>
    <row r="295" spans="1:14">
      <c r="A295" s="335"/>
      <c r="B295" s="305"/>
      <c r="C295" s="305"/>
      <c r="D295" s="305"/>
      <c r="E295" s="340"/>
      <c r="F295" s="305"/>
      <c r="G295" s="341"/>
      <c r="H295" s="342"/>
      <c r="I295" s="305"/>
      <c r="J295" s="305"/>
      <c r="K295" s="305"/>
      <c r="L295" s="305"/>
      <c r="M295" s="305"/>
      <c r="N295" s="305"/>
    </row>
    <row r="296" spans="1:14">
      <c r="A296" s="335"/>
      <c r="B296" s="305"/>
      <c r="C296" s="305"/>
      <c r="D296" s="305"/>
      <c r="E296" s="340"/>
      <c r="F296" s="305"/>
      <c r="G296" s="341"/>
      <c r="H296" s="342"/>
      <c r="I296" s="305"/>
      <c r="J296" s="305"/>
      <c r="K296" s="305"/>
      <c r="L296" s="305"/>
      <c r="M296" s="305"/>
      <c r="N296" s="305"/>
    </row>
    <row r="297" spans="1:14">
      <c r="A297" s="335"/>
      <c r="B297" s="305"/>
      <c r="C297" s="305"/>
      <c r="D297" s="305"/>
      <c r="E297" s="340"/>
      <c r="F297" s="305"/>
      <c r="G297" s="341"/>
      <c r="H297" s="342"/>
      <c r="I297" s="305"/>
      <c r="J297" s="305"/>
      <c r="K297" s="305"/>
      <c r="L297" s="305"/>
      <c r="M297" s="305"/>
      <c r="N297" s="305"/>
    </row>
    <row r="298" spans="1:14">
      <c r="A298" s="335"/>
      <c r="B298" s="305"/>
      <c r="C298" s="305"/>
      <c r="D298" s="305"/>
      <c r="E298" s="340"/>
      <c r="F298" s="305"/>
      <c r="G298" s="341"/>
      <c r="H298" s="342"/>
      <c r="I298" s="305"/>
      <c r="J298" s="305"/>
      <c r="K298" s="305"/>
      <c r="L298" s="305"/>
      <c r="M298" s="305"/>
      <c r="N298" s="305"/>
    </row>
    <row r="299" spans="1:14">
      <c r="A299" s="335"/>
      <c r="B299" s="305"/>
      <c r="C299" s="305"/>
      <c r="D299" s="305"/>
      <c r="E299" s="340"/>
      <c r="F299" s="305"/>
      <c r="G299" s="341"/>
      <c r="H299" s="342"/>
      <c r="I299" s="305"/>
      <c r="J299" s="305"/>
      <c r="K299" s="305"/>
      <c r="L299" s="305"/>
      <c r="M299" s="305"/>
      <c r="N299" s="305"/>
    </row>
    <row r="300" spans="1:14">
      <c r="A300" s="335"/>
      <c r="B300" s="305"/>
      <c r="C300" s="305"/>
      <c r="D300" s="305"/>
      <c r="E300" s="340"/>
      <c r="F300" s="305"/>
      <c r="G300" s="341"/>
      <c r="H300" s="342"/>
      <c r="I300" s="305"/>
      <c r="J300" s="305"/>
      <c r="K300" s="305"/>
      <c r="L300" s="305"/>
      <c r="M300" s="305"/>
      <c r="N300" s="305"/>
    </row>
    <row r="301" spans="1:14">
      <c r="A301" s="335"/>
      <c r="B301" s="305"/>
      <c r="C301" s="305"/>
      <c r="D301" s="305"/>
      <c r="E301" s="340"/>
      <c r="F301" s="305"/>
      <c r="G301" s="341"/>
      <c r="H301" s="342"/>
      <c r="I301" s="305"/>
      <c r="J301" s="305"/>
      <c r="K301" s="305"/>
      <c r="L301" s="305"/>
      <c r="M301" s="305"/>
      <c r="N301" s="305"/>
    </row>
    <row r="302" spans="1:14">
      <c r="A302" s="335"/>
      <c r="B302" s="305"/>
      <c r="C302" s="305"/>
      <c r="D302" s="305"/>
      <c r="E302" s="340"/>
      <c r="F302" s="305"/>
      <c r="G302" s="341"/>
      <c r="H302" s="342"/>
      <c r="I302" s="305"/>
      <c r="J302" s="305"/>
      <c r="K302" s="305"/>
      <c r="L302" s="305"/>
      <c r="M302" s="305"/>
      <c r="N302" s="305"/>
    </row>
    <row r="303" spans="1:14">
      <c r="A303" s="335"/>
      <c r="B303" s="305"/>
      <c r="C303" s="305"/>
      <c r="D303" s="305"/>
      <c r="E303" s="340"/>
      <c r="F303" s="305"/>
      <c r="G303" s="341"/>
      <c r="H303" s="342"/>
      <c r="I303" s="305"/>
      <c r="J303" s="305"/>
      <c r="K303" s="305"/>
      <c r="L303" s="305"/>
      <c r="M303" s="305"/>
      <c r="N303" s="305"/>
    </row>
    <row r="304" spans="1:14">
      <c r="A304" s="335"/>
      <c r="B304" s="305"/>
      <c r="C304" s="305"/>
      <c r="D304" s="305"/>
      <c r="E304" s="340"/>
      <c r="F304" s="305"/>
      <c r="G304" s="341"/>
      <c r="H304" s="342"/>
      <c r="I304" s="305"/>
      <c r="J304" s="305"/>
      <c r="K304" s="305"/>
      <c r="L304" s="305"/>
      <c r="M304" s="305"/>
      <c r="N304" s="305"/>
    </row>
    <row r="305" spans="1:14">
      <c r="A305" s="335"/>
      <c r="B305" s="305"/>
      <c r="C305" s="305"/>
      <c r="D305" s="305"/>
      <c r="E305" s="340"/>
      <c r="F305" s="305"/>
      <c r="G305" s="341"/>
      <c r="H305" s="342"/>
      <c r="I305" s="305"/>
      <c r="J305" s="305"/>
      <c r="K305" s="305"/>
      <c r="L305" s="305"/>
      <c r="M305" s="305"/>
      <c r="N305" s="305"/>
    </row>
    <row r="306" spans="1:14">
      <c r="A306" s="335"/>
      <c r="B306" s="305"/>
      <c r="C306" s="305"/>
      <c r="D306" s="305"/>
      <c r="E306" s="340"/>
      <c r="F306" s="305"/>
      <c r="G306" s="341"/>
      <c r="H306" s="342"/>
      <c r="I306" s="305"/>
      <c r="J306" s="305"/>
      <c r="K306" s="305"/>
      <c r="L306" s="305"/>
      <c r="M306" s="305"/>
      <c r="N306" s="305"/>
    </row>
    <row r="307" spans="1:14">
      <c r="A307" s="335"/>
      <c r="B307" s="305"/>
      <c r="C307" s="305"/>
      <c r="D307" s="305"/>
      <c r="E307" s="340"/>
      <c r="F307" s="305"/>
      <c r="G307" s="341"/>
      <c r="H307" s="342"/>
      <c r="I307" s="305"/>
      <c r="J307" s="305"/>
      <c r="K307" s="305"/>
      <c r="L307" s="305"/>
      <c r="M307" s="305"/>
      <c r="N307" s="305"/>
    </row>
    <row r="308" spans="1:14">
      <c r="A308" s="335"/>
      <c r="B308" s="305"/>
      <c r="C308" s="305"/>
      <c r="D308" s="305"/>
      <c r="E308" s="340"/>
      <c r="F308" s="305"/>
      <c r="G308" s="341"/>
      <c r="H308" s="342"/>
      <c r="I308" s="305"/>
      <c r="J308" s="305"/>
      <c r="K308" s="305"/>
      <c r="L308" s="305"/>
      <c r="M308" s="305"/>
      <c r="N308" s="305"/>
    </row>
    <row r="309" spans="1:14">
      <c r="A309" s="335"/>
      <c r="B309" s="305"/>
      <c r="C309" s="305"/>
      <c r="D309" s="305"/>
      <c r="E309" s="340"/>
      <c r="F309" s="305"/>
      <c r="G309" s="341"/>
      <c r="H309" s="342"/>
      <c r="I309" s="305"/>
      <c r="J309" s="305"/>
      <c r="K309" s="305"/>
      <c r="L309" s="305"/>
      <c r="M309" s="305"/>
      <c r="N309" s="305"/>
    </row>
    <row r="310" spans="1:14">
      <c r="A310" s="335"/>
      <c r="B310" s="305"/>
      <c r="C310" s="305"/>
      <c r="D310" s="305"/>
      <c r="E310" s="340"/>
      <c r="F310" s="305"/>
      <c r="G310" s="341"/>
      <c r="H310" s="342"/>
      <c r="I310" s="305"/>
      <c r="J310" s="305"/>
      <c r="K310" s="305"/>
      <c r="L310" s="305"/>
      <c r="M310" s="305"/>
      <c r="N310" s="305"/>
    </row>
    <row r="311" spans="1:14">
      <c r="A311" s="335"/>
      <c r="B311" s="305"/>
      <c r="C311" s="305"/>
      <c r="D311" s="305"/>
      <c r="E311" s="340"/>
      <c r="F311" s="305"/>
      <c r="G311" s="341"/>
      <c r="H311" s="342"/>
      <c r="I311" s="305"/>
      <c r="J311" s="305"/>
      <c r="K311" s="305"/>
      <c r="L311" s="305"/>
      <c r="M311" s="305"/>
      <c r="N311" s="305"/>
    </row>
    <row r="312" spans="1:14">
      <c r="A312" s="335"/>
      <c r="B312" s="305"/>
      <c r="C312" s="305"/>
      <c r="D312" s="305"/>
      <c r="E312" s="340"/>
      <c r="F312" s="305"/>
      <c r="G312" s="341"/>
      <c r="H312" s="342"/>
      <c r="I312" s="305"/>
      <c r="J312" s="305"/>
      <c r="K312" s="305"/>
      <c r="L312" s="305"/>
      <c r="M312" s="305"/>
      <c r="N312" s="305"/>
    </row>
    <row r="313" spans="1:14">
      <c r="A313" s="335"/>
      <c r="B313" s="305"/>
      <c r="C313" s="305"/>
      <c r="D313" s="305"/>
      <c r="E313" s="340"/>
      <c r="F313" s="305"/>
      <c r="G313" s="341"/>
      <c r="H313" s="342"/>
      <c r="I313" s="305"/>
      <c r="J313" s="305"/>
      <c r="K313" s="305"/>
      <c r="L313" s="305"/>
      <c r="M313" s="305"/>
      <c r="N313" s="305"/>
    </row>
    <row r="314" spans="1:14">
      <c r="A314" s="335"/>
      <c r="B314" s="305"/>
      <c r="C314" s="305"/>
      <c r="D314" s="305"/>
      <c r="E314" s="340"/>
      <c r="F314" s="305"/>
      <c r="G314" s="341"/>
      <c r="H314" s="342"/>
      <c r="I314" s="305"/>
      <c r="J314" s="305"/>
      <c r="K314" s="305"/>
      <c r="L314" s="305"/>
      <c r="M314" s="305"/>
      <c r="N314" s="305"/>
    </row>
    <row r="315" spans="1:14">
      <c r="A315" s="335"/>
      <c r="B315" s="305"/>
      <c r="C315" s="305"/>
      <c r="D315" s="305"/>
      <c r="E315" s="340"/>
      <c r="F315" s="305"/>
      <c r="G315" s="341"/>
      <c r="H315" s="342"/>
      <c r="I315" s="305"/>
      <c r="J315" s="305"/>
      <c r="K315" s="305"/>
      <c r="L315" s="305"/>
      <c r="M315" s="305"/>
      <c r="N315" s="305"/>
    </row>
    <row r="316" spans="1:14">
      <c r="A316" s="335"/>
      <c r="B316" s="305"/>
      <c r="C316" s="305"/>
      <c r="D316" s="305"/>
      <c r="E316" s="340"/>
      <c r="F316" s="305"/>
      <c r="G316" s="341"/>
      <c r="H316" s="342"/>
      <c r="I316" s="305"/>
      <c r="J316" s="305"/>
      <c r="K316" s="305"/>
      <c r="L316" s="305"/>
      <c r="M316" s="305"/>
      <c r="N316" s="305"/>
    </row>
    <row r="317" spans="1:14">
      <c r="A317" s="335"/>
      <c r="B317" s="305"/>
      <c r="C317" s="305"/>
      <c r="D317" s="305"/>
      <c r="E317" s="340"/>
      <c r="F317" s="305"/>
      <c r="G317" s="341"/>
      <c r="H317" s="342"/>
      <c r="I317" s="305"/>
      <c r="J317" s="305"/>
      <c r="K317" s="305"/>
      <c r="L317" s="305"/>
      <c r="M317" s="305"/>
      <c r="N317" s="305"/>
    </row>
    <row r="318" spans="1:14">
      <c r="A318" s="335"/>
      <c r="B318" s="305"/>
      <c r="C318" s="305"/>
      <c r="D318" s="305"/>
      <c r="E318" s="340"/>
      <c r="F318" s="305"/>
      <c r="G318" s="341"/>
      <c r="H318" s="342"/>
      <c r="I318" s="305"/>
      <c r="J318" s="305"/>
      <c r="K318" s="305"/>
      <c r="L318" s="305"/>
      <c r="M318" s="305"/>
      <c r="N318" s="305"/>
    </row>
    <row r="319" spans="1:14">
      <c r="A319" s="335"/>
      <c r="B319" s="305"/>
      <c r="C319" s="305"/>
      <c r="D319" s="305"/>
      <c r="E319" s="340"/>
      <c r="F319" s="305"/>
      <c r="G319" s="341"/>
      <c r="H319" s="342"/>
      <c r="I319" s="305"/>
      <c r="J319" s="305"/>
      <c r="K319" s="305"/>
      <c r="L319" s="305"/>
      <c r="M319" s="305"/>
      <c r="N319" s="305"/>
    </row>
    <row r="320" spans="1:14">
      <c r="A320" s="335"/>
      <c r="B320" s="305"/>
      <c r="C320" s="305"/>
      <c r="D320" s="305"/>
      <c r="E320" s="340"/>
      <c r="F320" s="305"/>
      <c r="G320" s="341"/>
      <c r="H320" s="342"/>
      <c r="I320" s="305"/>
      <c r="J320" s="305"/>
      <c r="K320" s="305"/>
      <c r="L320" s="305"/>
      <c r="M320" s="305"/>
      <c r="N320" s="305"/>
    </row>
    <row r="321" spans="1:14">
      <c r="A321" s="335"/>
      <c r="B321" s="305"/>
      <c r="C321" s="305"/>
      <c r="D321" s="305"/>
      <c r="E321" s="340"/>
      <c r="F321" s="305"/>
      <c r="G321" s="341"/>
      <c r="H321" s="342"/>
      <c r="I321" s="305"/>
      <c r="J321" s="305"/>
      <c r="K321" s="305"/>
      <c r="L321" s="305"/>
      <c r="M321" s="305"/>
      <c r="N321" s="305"/>
    </row>
    <row r="322" spans="1:14">
      <c r="A322" s="335"/>
      <c r="B322" s="305"/>
      <c r="C322" s="305"/>
      <c r="D322" s="305"/>
      <c r="E322" s="340"/>
      <c r="F322" s="305"/>
      <c r="G322" s="341"/>
      <c r="H322" s="342"/>
      <c r="I322" s="305"/>
      <c r="J322" s="305"/>
      <c r="K322" s="305"/>
      <c r="L322" s="305"/>
      <c r="M322" s="305"/>
      <c r="N322" s="305"/>
    </row>
    <row r="323" spans="1:14">
      <c r="A323" s="335"/>
      <c r="B323" s="305"/>
      <c r="C323" s="305"/>
      <c r="D323" s="305"/>
      <c r="E323" s="340"/>
      <c r="F323" s="305"/>
      <c r="G323" s="341"/>
      <c r="H323" s="342"/>
      <c r="I323" s="305"/>
      <c r="J323" s="305"/>
      <c r="K323" s="305"/>
      <c r="L323" s="305"/>
      <c r="M323" s="305"/>
      <c r="N323" s="305"/>
    </row>
    <row r="324" spans="1:14">
      <c r="A324" s="335"/>
      <c r="B324" s="305"/>
      <c r="C324" s="305"/>
      <c r="D324" s="305"/>
      <c r="E324" s="340"/>
      <c r="F324" s="305"/>
      <c r="G324" s="341"/>
      <c r="H324" s="342"/>
      <c r="I324" s="305"/>
      <c r="J324" s="305"/>
      <c r="K324" s="305"/>
      <c r="L324" s="305"/>
      <c r="M324" s="305"/>
      <c r="N324" s="305"/>
    </row>
    <row r="325" spans="1:14">
      <c r="A325" s="335"/>
      <c r="B325" s="305"/>
      <c r="C325" s="305"/>
      <c r="D325" s="305"/>
      <c r="E325" s="340"/>
      <c r="F325" s="305"/>
      <c r="G325" s="341"/>
      <c r="H325" s="342"/>
      <c r="I325" s="305"/>
      <c r="J325" s="305"/>
      <c r="K325" s="305"/>
      <c r="L325" s="305"/>
      <c r="M325" s="305"/>
      <c r="N325" s="305"/>
    </row>
    <row r="326" spans="1:14">
      <c r="A326" s="335"/>
      <c r="B326" s="305"/>
      <c r="C326" s="305"/>
      <c r="D326" s="305"/>
      <c r="E326" s="340"/>
      <c r="F326" s="305"/>
      <c r="G326" s="341"/>
      <c r="H326" s="342"/>
      <c r="I326" s="305"/>
      <c r="J326" s="305"/>
      <c r="K326" s="305"/>
      <c r="L326" s="305"/>
      <c r="M326" s="305"/>
      <c r="N326" s="305"/>
    </row>
    <row r="327" spans="1:14">
      <c r="A327" s="335"/>
      <c r="B327" s="305"/>
      <c r="C327" s="305"/>
      <c r="D327" s="305"/>
      <c r="E327" s="340"/>
      <c r="F327" s="305"/>
      <c r="G327" s="341"/>
      <c r="H327" s="342"/>
      <c r="I327" s="305"/>
      <c r="J327" s="305"/>
      <c r="K327" s="305"/>
      <c r="L327" s="305"/>
      <c r="M327" s="305"/>
      <c r="N327" s="305"/>
    </row>
    <row r="328" spans="1:14">
      <c r="A328" s="335"/>
      <c r="B328" s="305"/>
      <c r="C328" s="305"/>
      <c r="D328" s="305"/>
      <c r="E328" s="340"/>
      <c r="F328" s="305"/>
      <c r="G328" s="341"/>
      <c r="H328" s="342"/>
      <c r="I328" s="305"/>
      <c r="J328" s="305"/>
      <c r="K328" s="305"/>
      <c r="L328" s="305"/>
      <c r="M328" s="305"/>
      <c r="N328" s="305"/>
    </row>
    <row r="329" spans="1:14">
      <c r="A329" s="335"/>
      <c r="B329" s="305"/>
      <c r="C329" s="305"/>
      <c r="D329" s="305"/>
      <c r="E329" s="340"/>
      <c r="F329" s="305"/>
      <c r="G329" s="341"/>
      <c r="H329" s="342"/>
      <c r="I329" s="305"/>
      <c r="J329" s="305"/>
      <c r="K329" s="305"/>
      <c r="L329" s="305"/>
      <c r="M329" s="305"/>
      <c r="N329" s="305"/>
    </row>
    <row r="330" spans="1:14">
      <c r="A330" s="335"/>
      <c r="B330" s="305"/>
      <c r="C330" s="305"/>
      <c r="D330" s="305"/>
      <c r="E330" s="340"/>
      <c r="F330" s="305"/>
      <c r="G330" s="341"/>
      <c r="H330" s="342"/>
      <c r="I330" s="305"/>
      <c r="J330" s="305"/>
      <c r="K330" s="305"/>
      <c r="L330" s="305"/>
      <c r="M330" s="305"/>
      <c r="N330" s="305"/>
    </row>
    <row r="331" spans="1:14">
      <c r="A331" s="335"/>
      <c r="B331" s="305"/>
      <c r="C331" s="305"/>
      <c r="D331" s="305"/>
      <c r="E331" s="340"/>
      <c r="F331" s="305"/>
      <c r="G331" s="341"/>
      <c r="H331" s="342"/>
      <c r="I331" s="305"/>
      <c r="J331" s="305"/>
      <c r="K331" s="305"/>
      <c r="L331" s="305"/>
      <c r="M331" s="305"/>
      <c r="N331" s="305"/>
    </row>
    <row r="332" spans="1:14">
      <c r="A332" s="335"/>
      <c r="B332" s="305"/>
      <c r="C332" s="305"/>
      <c r="D332" s="305"/>
      <c r="E332" s="340"/>
      <c r="F332" s="305"/>
      <c r="G332" s="341"/>
      <c r="H332" s="342"/>
      <c r="I332" s="305"/>
      <c r="J332" s="305"/>
      <c r="K332" s="305"/>
      <c r="L332" s="305"/>
      <c r="M332" s="305"/>
      <c r="N332" s="305"/>
    </row>
    <row r="333" spans="1:14">
      <c r="A333" s="335"/>
      <c r="B333" s="305"/>
      <c r="C333" s="305"/>
      <c r="D333" s="305"/>
      <c r="E333" s="340"/>
      <c r="F333" s="305"/>
      <c r="G333" s="341"/>
      <c r="H333" s="342"/>
      <c r="I333" s="305"/>
      <c r="J333" s="305"/>
      <c r="K333" s="305"/>
      <c r="L333" s="305"/>
      <c r="M333" s="305"/>
      <c r="N333" s="305"/>
    </row>
    <row r="334" spans="1:14">
      <c r="A334" s="335"/>
      <c r="B334" s="305"/>
      <c r="C334" s="305"/>
      <c r="D334" s="305"/>
      <c r="E334" s="340"/>
      <c r="F334" s="305"/>
      <c r="G334" s="341"/>
      <c r="H334" s="342"/>
      <c r="I334" s="305"/>
      <c r="J334" s="305"/>
      <c r="K334" s="305"/>
      <c r="L334" s="305"/>
      <c r="M334" s="305"/>
      <c r="N334" s="305"/>
    </row>
    <row r="335" spans="1:14">
      <c r="A335" s="335"/>
      <c r="B335" s="305"/>
      <c r="C335" s="305"/>
      <c r="D335" s="305"/>
      <c r="E335" s="340"/>
      <c r="F335" s="305"/>
      <c r="G335" s="341"/>
      <c r="H335" s="342"/>
      <c r="I335" s="305"/>
      <c r="J335" s="305"/>
      <c r="K335" s="305"/>
      <c r="L335" s="305"/>
      <c r="M335" s="305"/>
      <c r="N335" s="305"/>
    </row>
    <row r="336" spans="1:14">
      <c r="A336" s="335"/>
      <c r="B336" s="305"/>
      <c r="C336" s="305"/>
      <c r="D336" s="305"/>
      <c r="E336" s="340"/>
      <c r="F336" s="305"/>
      <c r="G336" s="341"/>
      <c r="H336" s="342"/>
      <c r="I336" s="305"/>
      <c r="J336" s="305"/>
      <c r="K336" s="305"/>
      <c r="L336" s="305"/>
      <c r="M336" s="305"/>
      <c r="N336" s="305"/>
    </row>
    <row r="337" spans="1:14">
      <c r="A337" s="335"/>
      <c r="B337" s="305"/>
      <c r="C337" s="305"/>
      <c r="D337" s="305"/>
      <c r="E337" s="340"/>
      <c r="F337" s="305"/>
      <c r="G337" s="341"/>
      <c r="H337" s="342"/>
      <c r="I337" s="305"/>
      <c r="J337" s="305"/>
      <c r="K337" s="305"/>
      <c r="L337" s="305"/>
      <c r="M337" s="305"/>
      <c r="N337" s="305"/>
    </row>
    <row r="338" spans="1:14">
      <c r="A338" s="335"/>
      <c r="B338" s="305"/>
      <c r="C338" s="305"/>
      <c r="D338" s="305"/>
      <c r="E338" s="340"/>
      <c r="F338" s="305"/>
      <c r="G338" s="341"/>
      <c r="H338" s="342"/>
      <c r="I338" s="305"/>
      <c r="J338" s="305"/>
      <c r="K338" s="305"/>
      <c r="L338" s="305"/>
      <c r="M338" s="305"/>
      <c r="N338" s="305"/>
    </row>
    <row r="339" spans="1:14">
      <c r="A339" s="335"/>
      <c r="B339" s="305"/>
      <c r="C339" s="305"/>
      <c r="D339" s="305"/>
      <c r="E339" s="340"/>
      <c r="F339" s="305"/>
      <c r="G339" s="341"/>
      <c r="H339" s="342"/>
      <c r="I339" s="305"/>
      <c r="J339" s="305"/>
      <c r="K339" s="305"/>
      <c r="L339" s="305"/>
      <c r="M339" s="305"/>
      <c r="N339" s="305"/>
    </row>
    <row r="340" spans="1:14">
      <c r="A340" s="335"/>
      <c r="B340" s="305"/>
      <c r="C340" s="305"/>
      <c r="D340" s="305"/>
      <c r="E340" s="340"/>
      <c r="F340" s="305"/>
      <c r="G340" s="341"/>
      <c r="H340" s="342"/>
      <c r="I340" s="305"/>
      <c r="J340" s="305"/>
      <c r="K340" s="305"/>
      <c r="L340" s="305"/>
      <c r="M340" s="305"/>
      <c r="N340" s="305"/>
    </row>
    <row r="341" spans="1:14">
      <c r="A341" s="335"/>
      <c r="B341" s="305"/>
      <c r="C341" s="305"/>
      <c r="D341" s="305"/>
      <c r="E341" s="340"/>
      <c r="F341" s="305"/>
      <c r="G341" s="341"/>
      <c r="H341" s="342"/>
      <c r="I341" s="305"/>
      <c r="J341" s="305"/>
      <c r="K341" s="305"/>
      <c r="L341" s="305"/>
      <c r="M341" s="305"/>
      <c r="N341" s="305"/>
    </row>
    <row r="342" spans="1:14">
      <c r="A342" s="335"/>
      <c r="B342" s="305"/>
      <c r="C342" s="305"/>
      <c r="D342" s="305"/>
      <c r="E342" s="340"/>
      <c r="F342" s="305"/>
      <c r="G342" s="341"/>
      <c r="H342" s="342"/>
      <c r="I342" s="305"/>
      <c r="J342" s="305"/>
      <c r="K342" s="305"/>
      <c r="L342" s="305"/>
      <c r="M342" s="305"/>
      <c r="N342" s="305"/>
    </row>
    <row r="343" spans="1:14">
      <c r="A343" s="335"/>
      <c r="B343" s="305"/>
      <c r="C343" s="305"/>
      <c r="D343" s="305"/>
      <c r="E343" s="340"/>
      <c r="F343" s="305"/>
      <c r="G343" s="341"/>
      <c r="H343" s="342"/>
      <c r="I343" s="305"/>
      <c r="J343" s="305"/>
      <c r="K343" s="305"/>
      <c r="L343" s="305"/>
      <c r="M343" s="305"/>
      <c r="N343" s="305"/>
    </row>
    <row r="344" spans="1:14">
      <c r="A344" s="335"/>
      <c r="B344" s="305"/>
      <c r="C344" s="305"/>
      <c r="D344" s="305"/>
      <c r="E344" s="340"/>
      <c r="F344" s="305"/>
      <c r="G344" s="341"/>
      <c r="H344" s="342"/>
      <c r="I344" s="305"/>
      <c r="J344" s="305"/>
      <c r="K344" s="305"/>
      <c r="L344" s="305"/>
      <c r="M344" s="305"/>
      <c r="N344" s="305"/>
    </row>
    <row r="345" spans="1:14">
      <c r="A345" s="335"/>
      <c r="B345" s="305"/>
      <c r="C345" s="305"/>
      <c r="D345" s="305"/>
      <c r="E345" s="340"/>
      <c r="F345" s="305"/>
      <c r="G345" s="341"/>
      <c r="H345" s="342"/>
      <c r="I345" s="305"/>
      <c r="J345" s="305"/>
      <c r="K345" s="305"/>
      <c r="L345" s="305"/>
      <c r="M345" s="305"/>
      <c r="N345" s="305"/>
    </row>
    <row r="346" spans="1:14">
      <c r="A346" s="335"/>
      <c r="B346" s="305"/>
      <c r="C346" s="305"/>
      <c r="D346" s="305"/>
      <c r="E346" s="340"/>
      <c r="F346" s="305"/>
      <c r="G346" s="341"/>
      <c r="H346" s="342"/>
      <c r="I346" s="305"/>
      <c r="J346" s="305"/>
      <c r="K346" s="305"/>
      <c r="L346" s="305"/>
      <c r="M346" s="305"/>
      <c r="N346" s="305"/>
    </row>
    <row r="347" spans="1:14">
      <c r="A347" s="335"/>
      <c r="B347" s="305"/>
      <c r="C347" s="305"/>
      <c r="D347" s="305"/>
      <c r="E347" s="340"/>
      <c r="F347" s="305"/>
      <c r="G347" s="341"/>
      <c r="H347" s="342"/>
      <c r="I347" s="305"/>
      <c r="J347" s="305"/>
      <c r="K347" s="305"/>
      <c r="L347" s="305"/>
      <c r="M347" s="305"/>
      <c r="N347" s="305"/>
    </row>
    <row r="348" spans="1:14">
      <c r="A348" s="335"/>
      <c r="B348" s="305"/>
      <c r="C348" s="305"/>
      <c r="D348" s="305"/>
      <c r="E348" s="340"/>
      <c r="F348" s="305"/>
      <c r="G348" s="341"/>
      <c r="H348" s="342"/>
      <c r="I348" s="305"/>
      <c r="J348" s="305"/>
      <c r="K348" s="305"/>
      <c r="L348" s="305"/>
      <c r="M348" s="305"/>
      <c r="N348" s="305"/>
    </row>
    <row r="349" spans="1:14">
      <c r="A349" s="335"/>
      <c r="B349" s="305"/>
      <c r="C349" s="305"/>
      <c r="D349" s="305"/>
      <c r="E349" s="340"/>
      <c r="F349" s="305"/>
      <c r="G349" s="341"/>
      <c r="H349" s="342"/>
      <c r="I349" s="305"/>
      <c r="J349" s="305"/>
      <c r="K349" s="305"/>
      <c r="L349" s="305"/>
      <c r="M349" s="305"/>
      <c r="N349" s="305"/>
    </row>
    <row r="350" spans="1:14">
      <c r="A350" s="335"/>
      <c r="B350" s="305"/>
      <c r="C350" s="305"/>
      <c r="D350" s="305"/>
      <c r="E350" s="340"/>
      <c r="F350" s="305"/>
      <c r="G350" s="341"/>
      <c r="H350" s="342"/>
      <c r="I350" s="305"/>
      <c r="J350" s="305"/>
      <c r="K350" s="305"/>
      <c r="L350" s="305"/>
      <c r="M350" s="305"/>
      <c r="N350" s="305"/>
    </row>
    <row r="351" spans="1:14">
      <c r="A351" s="335"/>
      <c r="B351" s="305"/>
      <c r="C351" s="305"/>
      <c r="D351" s="305"/>
      <c r="E351" s="340"/>
      <c r="F351" s="305"/>
      <c r="G351" s="341"/>
      <c r="H351" s="342"/>
      <c r="I351" s="305"/>
      <c r="J351" s="305"/>
      <c r="K351" s="305"/>
      <c r="L351" s="305"/>
      <c r="M351" s="305"/>
      <c r="N351" s="305"/>
    </row>
    <row r="352" spans="1:14">
      <c r="A352" s="335"/>
      <c r="B352" s="305"/>
      <c r="C352" s="305"/>
      <c r="D352" s="305"/>
      <c r="E352" s="340"/>
      <c r="F352" s="305"/>
      <c r="G352" s="341"/>
      <c r="H352" s="342"/>
      <c r="I352" s="305"/>
      <c r="J352" s="305"/>
      <c r="K352" s="305"/>
      <c r="L352" s="305"/>
      <c r="M352" s="305"/>
      <c r="N352" s="305"/>
    </row>
    <row r="353" spans="1:14">
      <c r="A353" s="335"/>
      <c r="B353" s="305"/>
      <c r="C353" s="305"/>
      <c r="D353" s="305"/>
      <c r="E353" s="340"/>
      <c r="F353" s="305"/>
      <c r="G353" s="341"/>
      <c r="H353" s="342"/>
      <c r="I353" s="305"/>
      <c r="J353" s="305"/>
      <c r="K353" s="305"/>
      <c r="L353" s="305"/>
      <c r="M353" s="305"/>
      <c r="N353" s="305"/>
    </row>
    <row r="354" spans="1:14">
      <c r="A354" s="335"/>
      <c r="B354" s="305"/>
      <c r="C354" s="305"/>
      <c r="D354" s="305"/>
      <c r="E354" s="340"/>
      <c r="F354" s="305"/>
      <c r="G354" s="341"/>
      <c r="H354" s="342"/>
      <c r="I354" s="305"/>
      <c r="J354" s="305"/>
      <c r="K354" s="305"/>
      <c r="L354" s="305"/>
      <c r="M354" s="305"/>
      <c r="N354" s="305"/>
    </row>
    <row r="355" spans="1:14">
      <c r="A355" s="335"/>
      <c r="B355" s="305"/>
      <c r="C355" s="305"/>
      <c r="D355" s="305"/>
      <c r="E355" s="340"/>
      <c r="F355" s="305"/>
      <c r="G355" s="341"/>
      <c r="H355" s="342"/>
      <c r="I355" s="305"/>
      <c r="J355" s="305"/>
      <c r="K355" s="305"/>
      <c r="L355" s="305"/>
      <c r="M355" s="305"/>
      <c r="N355" s="305"/>
    </row>
    <row r="356" spans="1:14">
      <c r="A356" s="335"/>
      <c r="B356" s="305"/>
      <c r="C356" s="305"/>
      <c r="D356" s="305"/>
      <c r="E356" s="340"/>
      <c r="F356" s="305"/>
      <c r="G356" s="341"/>
      <c r="H356" s="342"/>
      <c r="I356" s="305"/>
      <c r="J356" s="305"/>
      <c r="K356" s="305"/>
      <c r="L356" s="305"/>
      <c r="M356" s="305"/>
      <c r="N356" s="305"/>
    </row>
    <row r="357" spans="1:14">
      <c r="A357" s="335"/>
      <c r="B357" s="305"/>
      <c r="C357" s="305"/>
      <c r="D357" s="305"/>
      <c r="E357" s="340"/>
      <c r="F357" s="305"/>
      <c r="G357" s="341"/>
      <c r="H357" s="342"/>
      <c r="I357" s="305"/>
      <c r="J357" s="305"/>
      <c r="K357" s="305"/>
      <c r="L357" s="305"/>
      <c r="M357" s="305"/>
      <c r="N357" s="305"/>
    </row>
    <row r="358" spans="1:14">
      <c r="A358" s="335"/>
      <c r="B358" s="305"/>
      <c r="C358" s="305"/>
      <c r="D358" s="305"/>
      <c r="E358" s="340"/>
      <c r="F358" s="305"/>
      <c r="G358" s="341"/>
      <c r="H358" s="342"/>
      <c r="I358" s="305"/>
      <c r="J358" s="305"/>
      <c r="K358" s="305"/>
      <c r="L358" s="305"/>
      <c r="M358" s="305"/>
      <c r="N358" s="305"/>
    </row>
    <row r="359" spans="1:14">
      <c r="A359" s="335"/>
      <c r="B359" s="305"/>
      <c r="C359" s="305"/>
      <c r="D359" s="305"/>
      <c r="E359" s="340"/>
      <c r="F359" s="305"/>
      <c r="G359" s="341"/>
      <c r="H359" s="342"/>
      <c r="I359" s="305"/>
      <c r="J359" s="305"/>
      <c r="K359" s="305"/>
      <c r="L359" s="305"/>
      <c r="M359" s="305"/>
      <c r="N359" s="305"/>
    </row>
    <row r="360" spans="1:14">
      <c r="A360" s="335"/>
      <c r="B360" s="305"/>
      <c r="C360" s="305"/>
      <c r="D360" s="305"/>
      <c r="E360" s="340"/>
      <c r="F360" s="305"/>
      <c r="G360" s="341"/>
      <c r="H360" s="342"/>
      <c r="I360" s="305"/>
      <c r="J360" s="305"/>
      <c r="K360" s="305"/>
      <c r="L360" s="305"/>
      <c r="M360" s="305"/>
      <c r="N360" s="305"/>
    </row>
    <row r="361" spans="1:14">
      <c r="A361" s="335"/>
      <c r="B361" s="305"/>
      <c r="C361" s="305"/>
      <c r="D361" s="305"/>
      <c r="E361" s="340"/>
      <c r="F361" s="305"/>
      <c r="G361" s="341"/>
      <c r="H361" s="342"/>
      <c r="I361" s="305"/>
      <c r="J361" s="305"/>
      <c r="K361" s="305"/>
      <c r="L361" s="305"/>
      <c r="M361" s="305"/>
      <c r="N361" s="305"/>
    </row>
    <row r="362" spans="1:14">
      <c r="A362" s="335"/>
      <c r="B362" s="305"/>
      <c r="C362" s="305"/>
      <c r="D362" s="305"/>
      <c r="E362" s="340"/>
      <c r="F362" s="305"/>
      <c r="G362" s="341"/>
      <c r="H362" s="342"/>
      <c r="I362" s="305"/>
      <c r="J362" s="305"/>
      <c r="K362" s="305"/>
      <c r="L362" s="305"/>
      <c r="M362" s="305"/>
      <c r="N362" s="305"/>
    </row>
    <row r="363" spans="1:14">
      <c r="A363" s="335"/>
      <c r="B363" s="305"/>
      <c r="C363" s="305"/>
      <c r="D363" s="305"/>
      <c r="E363" s="340"/>
      <c r="F363" s="305"/>
      <c r="G363" s="341"/>
      <c r="H363" s="342"/>
      <c r="I363" s="305"/>
      <c r="J363" s="305"/>
      <c r="K363" s="305"/>
      <c r="L363" s="305"/>
      <c r="M363" s="305"/>
      <c r="N363" s="305"/>
    </row>
    <row r="364" spans="1:14">
      <c r="A364" s="335"/>
      <c r="B364" s="305"/>
      <c r="C364" s="305"/>
      <c r="D364" s="305"/>
      <c r="E364" s="340"/>
      <c r="F364" s="305"/>
      <c r="G364" s="341"/>
      <c r="H364" s="342"/>
      <c r="I364" s="305"/>
      <c r="J364" s="305"/>
      <c r="K364" s="305"/>
      <c r="L364" s="305"/>
      <c r="M364" s="305"/>
      <c r="N364" s="305"/>
    </row>
    <row r="365" spans="1:14">
      <c r="A365" s="335"/>
      <c r="B365" s="305"/>
      <c r="C365" s="305"/>
      <c r="D365" s="305"/>
      <c r="E365" s="340"/>
      <c r="F365" s="305"/>
      <c r="G365" s="341"/>
      <c r="H365" s="342"/>
      <c r="I365" s="305"/>
      <c r="J365" s="305"/>
      <c r="K365" s="305"/>
      <c r="L365" s="305"/>
      <c r="M365" s="305"/>
      <c r="N365" s="305"/>
    </row>
    <row r="366" spans="1:14">
      <c r="A366" s="335"/>
      <c r="B366" s="305"/>
      <c r="C366" s="305"/>
      <c r="D366" s="305"/>
      <c r="E366" s="340"/>
      <c r="F366" s="305"/>
      <c r="G366" s="341"/>
      <c r="H366" s="342"/>
      <c r="I366" s="305"/>
      <c r="J366" s="305"/>
      <c r="K366" s="305"/>
      <c r="L366" s="305"/>
      <c r="M366" s="305"/>
      <c r="N366" s="305"/>
    </row>
    <row r="367" spans="1:14">
      <c r="A367" s="335"/>
      <c r="B367" s="305"/>
      <c r="C367" s="305"/>
      <c r="D367" s="305"/>
      <c r="E367" s="340"/>
      <c r="F367" s="305"/>
      <c r="G367" s="341"/>
      <c r="H367" s="342"/>
      <c r="I367" s="305"/>
      <c r="J367" s="305"/>
      <c r="K367" s="305"/>
      <c r="L367" s="305"/>
      <c r="M367" s="305"/>
      <c r="N367" s="305"/>
    </row>
    <row r="368" spans="1:14">
      <c r="A368" s="335"/>
      <c r="B368" s="305"/>
      <c r="C368" s="305"/>
      <c r="D368" s="305"/>
      <c r="E368" s="340"/>
      <c r="F368" s="305"/>
      <c r="G368" s="341"/>
      <c r="H368" s="342"/>
      <c r="I368" s="305"/>
      <c r="J368" s="305"/>
      <c r="K368" s="305"/>
      <c r="L368" s="305"/>
      <c r="M368" s="305"/>
      <c r="N368" s="305"/>
    </row>
    <row r="369" spans="1:14">
      <c r="A369" s="335"/>
      <c r="B369" s="305"/>
      <c r="C369" s="305"/>
      <c r="D369" s="305"/>
      <c r="E369" s="340"/>
      <c r="F369" s="305"/>
      <c r="G369" s="341"/>
      <c r="H369" s="342"/>
      <c r="I369" s="305"/>
      <c r="J369" s="305"/>
      <c r="K369" s="305"/>
      <c r="L369" s="305"/>
      <c r="M369" s="305"/>
      <c r="N369" s="305"/>
    </row>
    <row r="370" spans="1:14">
      <c r="A370" s="335"/>
      <c r="B370" s="305"/>
      <c r="C370" s="305"/>
      <c r="D370" s="305"/>
      <c r="E370" s="340"/>
      <c r="F370" s="305"/>
      <c r="G370" s="341"/>
      <c r="H370" s="342"/>
      <c r="I370" s="305"/>
      <c r="J370" s="305"/>
      <c r="K370" s="305"/>
      <c r="L370" s="305"/>
      <c r="M370" s="305"/>
      <c r="N370" s="305"/>
    </row>
    <row r="371" spans="1:14">
      <c r="A371" s="335"/>
      <c r="B371" s="305"/>
      <c r="C371" s="305"/>
      <c r="D371" s="305"/>
      <c r="E371" s="340"/>
      <c r="F371" s="305"/>
      <c r="G371" s="341"/>
      <c r="H371" s="342"/>
      <c r="I371" s="305"/>
      <c r="J371" s="305"/>
      <c r="K371" s="305"/>
      <c r="L371" s="305"/>
      <c r="M371" s="305"/>
      <c r="N371" s="305"/>
    </row>
    <row r="372" spans="1:14">
      <c r="A372" s="335"/>
      <c r="B372" s="305"/>
      <c r="C372" s="305"/>
      <c r="D372" s="305"/>
      <c r="E372" s="340"/>
      <c r="F372" s="305"/>
      <c r="G372" s="341"/>
      <c r="H372" s="342"/>
      <c r="I372" s="305"/>
      <c r="J372" s="305"/>
      <c r="K372" s="305"/>
      <c r="L372" s="305"/>
      <c r="M372" s="305"/>
      <c r="N372" s="305"/>
    </row>
    <row r="373" spans="1:14">
      <c r="A373" s="335"/>
      <c r="B373" s="305"/>
      <c r="C373" s="305"/>
      <c r="D373" s="305"/>
      <c r="E373" s="340"/>
      <c r="F373" s="305"/>
      <c r="G373" s="341"/>
      <c r="H373" s="342"/>
      <c r="I373" s="305"/>
      <c r="J373" s="305"/>
      <c r="K373" s="305"/>
      <c r="L373" s="305"/>
      <c r="M373" s="305"/>
      <c r="N373" s="305"/>
    </row>
    <row r="374" spans="1:14">
      <c r="A374" s="335"/>
      <c r="B374" s="305"/>
      <c r="C374" s="305"/>
      <c r="D374" s="305"/>
      <c r="E374" s="340"/>
      <c r="F374" s="305"/>
      <c r="G374" s="341"/>
      <c r="H374" s="342"/>
      <c r="I374" s="305"/>
      <c r="J374" s="305"/>
      <c r="K374" s="305"/>
      <c r="L374" s="305"/>
      <c r="M374" s="305"/>
      <c r="N374" s="305"/>
    </row>
    <row r="375" spans="1:14">
      <c r="A375" s="335"/>
      <c r="B375" s="305"/>
      <c r="C375" s="305"/>
      <c r="D375" s="305"/>
      <c r="E375" s="340"/>
      <c r="F375" s="305"/>
      <c r="G375" s="341"/>
      <c r="H375" s="342"/>
      <c r="I375" s="305"/>
      <c r="J375" s="305"/>
      <c r="K375" s="305"/>
      <c r="L375" s="305"/>
      <c r="M375" s="305"/>
      <c r="N375" s="305"/>
    </row>
    <row r="376" spans="1:14">
      <c r="A376" s="335"/>
      <c r="B376" s="305"/>
      <c r="C376" s="305"/>
      <c r="D376" s="305"/>
      <c r="E376" s="340"/>
      <c r="F376" s="305"/>
      <c r="G376" s="341"/>
      <c r="H376" s="342"/>
      <c r="I376" s="305"/>
      <c r="J376" s="305"/>
      <c r="K376" s="305"/>
      <c r="L376" s="305"/>
      <c r="M376" s="305"/>
      <c r="N376" s="305"/>
    </row>
    <row r="377" spans="1:14">
      <c r="A377" s="335"/>
      <c r="B377" s="305"/>
      <c r="C377" s="305"/>
      <c r="D377" s="305"/>
      <c r="E377" s="340"/>
      <c r="F377" s="305"/>
      <c r="G377" s="341"/>
      <c r="H377" s="342"/>
      <c r="I377" s="305"/>
      <c r="J377" s="305"/>
      <c r="K377" s="305"/>
      <c r="L377" s="305"/>
      <c r="M377" s="305"/>
      <c r="N377" s="305"/>
    </row>
    <row r="378" spans="1:14">
      <c r="A378" s="335"/>
      <c r="B378" s="305"/>
      <c r="C378" s="305"/>
      <c r="D378" s="305"/>
      <c r="E378" s="340"/>
      <c r="F378" s="305"/>
      <c r="G378" s="341"/>
      <c r="H378" s="342"/>
      <c r="I378" s="305"/>
      <c r="J378" s="305"/>
      <c r="K378" s="305"/>
      <c r="L378" s="305"/>
      <c r="M378" s="305"/>
      <c r="N378" s="305"/>
    </row>
    <row r="379" spans="1:14">
      <c r="A379" s="335"/>
      <c r="B379" s="305"/>
      <c r="C379" s="305"/>
      <c r="D379" s="305"/>
      <c r="E379" s="340"/>
      <c r="F379" s="305"/>
      <c r="G379" s="341"/>
      <c r="H379" s="342"/>
      <c r="I379" s="305"/>
      <c r="J379" s="305"/>
      <c r="K379" s="305"/>
      <c r="L379" s="305"/>
      <c r="M379" s="305"/>
      <c r="N379" s="305"/>
    </row>
    <row r="380" spans="1:14">
      <c r="A380" s="335"/>
      <c r="B380" s="305"/>
      <c r="C380" s="305"/>
      <c r="D380" s="305"/>
      <c r="E380" s="340"/>
      <c r="F380" s="305"/>
      <c r="G380" s="341"/>
      <c r="H380" s="342"/>
      <c r="I380" s="305"/>
      <c r="J380" s="305"/>
      <c r="K380" s="305"/>
      <c r="L380" s="305"/>
      <c r="M380" s="305"/>
      <c r="N380" s="305"/>
    </row>
    <row r="381" spans="1:14">
      <c r="A381" s="335"/>
      <c r="B381" s="305"/>
      <c r="C381" s="305"/>
      <c r="D381" s="305"/>
      <c r="E381" s="340"/>
      <c r="F381" s="305"/>
      <c r="G381" s="341"/>
      <c r="H381" s="342"/>
      <c r="I381" s="305"/>
      <c r="J381" s="305"/>
      <c r="K381" s="305"/>
      <c r="L381" s="305"/>
      <c r="M381" s="305"/>
      <c r="N381" s="305"/>
    </row>
    <row r="382" spans="1:14">
      <c r="A382" s="335"/>
      <c r="B382" s="305"/>
      <c r="C382" s="305"/>
      <c r="D382" s="305"/>
      <c r="E382" s="340"/>
      <c r="F382" s="305"/>
      <c r="G382" s="341"/>
      <c r="H382" s="342"/>
      <c r="I382" s="305"/>
      <c r="J382" s="305"/>
      <c r="K382" s="305"/>
      <c r="L382" s="305"/>
      <c r="M382" s="305"/>
      <c r="N382" s="305"/>
    </row>
    <row r="383" spans="1:14">
      <c r="A383" s="335"/>
      <c r="B383" s="305"/>
      <c r="C383" s="305"/>
      <c r="D383" s="305"/>
      <c r="E383" s="340"/>
      <c r="F383" s="305"/>
      <c r="G383" s="341"/>
      <c r="H383" s="342"/>
      <c r="I383" s="305"/>
      <c r="J383" s="305"/>
      <c r="K383" s="305"/>
      <c r="L383" s="305"/>
      <c r="M383" s="305"/>
      <c r="N383" s="305"/>
    </row>
    <row r="384" spans="1:14">
      <c r="A384" s="335"/>
      <c r="B384" s="305"/>
      <c r="C384" s="305"/>
      <c r="D384" s="305"/>
      <c r="E384" s="340"/>
      <c r="F384" s="305"/>
      <c r="G384" s="341"/>
      <c r="H384" s="342"/>
      <c r="I384" s="305"/>
      <c r="J384" s="305"/>
      <c r="K384" s="305"/>
      <c r="L384" s="305"/>
      <c r="M384" s="305"/>
      <c r="N384" s="305"/>
    </row>
    <row r="385" spans="1:14">
      <c r="A385" s="335"/>
      <c r="B385" s="305"/>
      <c r="C385" s="305"/>
      <c r="D385" s="305"/>
      <c r="E385" s="340"/>
      <c r="F385" s="305"/>
      <c r="G385" s="341"/>
      <c r="H385" s="342"/>
      <c r="I385" s="305"/>
      <c r="J385" s="305"/>
      <c r="K385" s="305"/>
      <c r="L385" s="305"/>
      <c r="M385" s="305"/>
      <c r="N385" s="305"/>
    </row>
    <row r="386" spans="1:14">
      <c r="A386" s="335"/>
      <c r="B386" s="305"/>
      <c r="C386" s="305"/>
      <c r="D386" s="305"/>
      <c r="E386" s="340"/>
      <c r="F386" s="305"/>
      <c r="G386" s="341"/>
      <c r="H386" s="342"/>
      <c r="I386" s="305"/>
      <c r="J386" s="305"/>
      <c r="K386" s="305"/>
      <c r="L386" s="305"/>
      <c r="M386" s="305"/>
      <c r="N386" s="305"/>
    </row>
    <row r="387" spans="1:14">
      <c r="A387" s="335"/>
      <c r="B387" s="305"/>
      <c r="C387" s="305"/>
      <c r="D387" s="305"/>
      <c r="E387" s="340"/>
      <c r="F387" s="305"/>
      <c r="G387" s="341"/>
      <c r="H387" s="342"/>
      <c r="I387" s="305"/>
      <c r="J387" s="305"/>
      <c r="K387" s="305"/>
      <c r="L387" s="305"/>
      <c r="M387" s="305"/>
      <c r="N387" s="305"/>
    </row>
    <row r="388" spans="1:14">
      <c r="A388" s="335"/>
      <c r="B388" s="305"/>
      <c r="C388" s="305"/>
      <c r="D388" s="305"/>
      <c r="E388" s="340"/>
      <c r="F388" s="305"/>
      <c r="G388" s="341"/>
      <c r="H388" s="342"/>
      <c r="I388" s="305"/>
      <c r="J388" s="305"/>
      <c r="K388" s="305"/>
      <c r="L388" s="305"/>
      <c r="M388" s="305"/>
      <c r="N388" s="305"/>
    </row>
    <row r="389" spans="1:14">
      <c r="A389" s="335"/>
      <c r="B389" s="305"/>
      <c r="C389" s="305"/>
      <c r="D389" s="305"/>
      <c r="E389" s="340"/>
      <c r="F389" s="305"/>
      <c r="G389" s="341"/>
      <c r="H389" s="342"/>
      <c r="I389" s="305"/>
      <c r="J389" s="305"/>
      <c r="K389" s="305"/>
      <c r="L389" s="305"/>
      <c r="M389" s="305"/>
      <c r="N389" s="305"/>
    </row>
    <row r="390" spans="1:14">
      <c r="A390" s="335"/>
      <c r="B390" s="305"/>
      <c r="C390" s="305"/>
      <c r="D390" s="305"/>
      <c r="E390" s="340"/>
      <c r="F390" s="305"/>
      <c r="G390" s="341"/>
      <c r="H390" s="342"/>
      <c r="I390" s="305"/>
      <c r="J390" s="305"/>
      <c r="K390" s="305"/>
      <c r="L390" s="305"/>
      <c r="M390" s="305"/>
      <c r="N390" s="305"/>
    </row>
    <row r="391" spans="1:14">
      <c r="A391" s="335"/>
      <c r="B391" s="305"/>
      <c r="C391" s="305"/>
      <c r="D391" s="305"/>
      <c r="E391" s="340"/>
      <c r="F391" s="305"/>
      <c r="G391" s="341"/>
      <c r="H391" s="342"/>
      <c r="I391" s="305"/>
      <c r="J391" s="305"/>
      <c r="K391" s="305"/>
      <c r="L391" s="305"/>
      <c r="M391" s="305"/>
      <c r="N391" s="305"/>
    </row>
    <row r="392" spans="1:14">
      <c r="A392" s="335"/>
      <c r="B392" s="305"/>
      <c r="C392" s="305"/>
      <c r="D392" s="305"/>
      <c r="E392" s="340"/>
      <c r="F392" s="305"/>
      <c r="G392" s="341"/>
      <c r="H392" s="342"/>
      <c r="I392" s="305"/>
      <c r="J392" s="305"/>
      <c r="K392" s="305"/>
      <c r="L392" s="305"/>
      <c r="M392" s="305"/>
      <c r="N392" s="305"/>
    </row>
    <row r="393" spans="1:14">
      <c r="A393" s="335"/>
      <c r="B393" s="305"/>
      <c r="C393" s="305"/>
      <c r="D393" s="305"/>
      <c r="E393" s="340"/>
      <c r="F393" s="305"/>
      <c r="G393" s="341"/>
      <c r="H393" s="342"/>
      <c r="I393" s="305"/>
      <c r="J393" s="305"/>
      <c r="K393" s="305"/>
      <c r="L393" s="305"/>
      <c r="M393" s="305"/>
      <c r="N393" s="305"/>
    </row>
    <row r="394" spans="1:14">
      <c r="A394" s="335"/>
      <c r="B394" s="305"/>
      <c r="C394" s="305"/>
      <c r="D394" s="305"/>
      <c r="E394" s="340"/>
      <c r="F394" s="305"/>
      <c r="G394" s="341"/>
      <c r="H394" s="342"/>
      <c r="I394" s="305"/>
      <c r="J394" s="305"/>
      <c r="K394" s="305"/>
      <c r="L394" s="305"/>
      <c r="M394" s="305"/>
      <c r="N394" s="305"/>
    </row>
    <row r="395" spans="1:14">
      <c r="A395" s="335"/>
      <c r="B395" s="305"/>
      <c r="C395" s="305"/>
      <c r="D395" s="305"/>
      <c r="E395" s="340"/>
      <c r="F395" s="305"/>
      <c r="G395" s="341"/>
      <c r="H395" s="342"/>
      <c r="I395" s="305"/>
      <c r="J395" s="305"/>
      <c r="K395" s="305"/>
      <c r="L395" s="305"/>
      <c r="M395" s="305"/>
      <c r="N395" s="305"/>
    </row>
    <row r="396" spans="1:14">
      <c r="A396" s="335"/>
      <c r="B396" s="305"/>
      <c r="C396" s="305"/>
      <c r="D396" s="305"/>
      <c r="E396" s="340"/>
      <c r="F396" s="305"/>
      <c r="G396" s="341"/>
      <c r="H396" s="342"/>
      <c r="I396" s="305"/>
      <c r="J396" s="305"/>
      <c r="K396" s="305"/>
      <c r="L396" s="305"/>
      <c r="M396" s="305"/>
      <c r="N396" s="305"/>
    </row>
    <row r="397" spans="1:14">
      <c r="A397" s="335"/>
      <c r="B397" s="305"/>
      <c r="C397" s="305"/>
      <c r="D397" s="305"/>
      <c r="E397" s="340"/>
      <c r="F397" s="305"/>
      <c r="G397" s="341"/>
      <c r="H397" s="342"/>
      <c r="I397" s="305"/>
      <c r="J397" s="305"/>
      <c r="K397" s="305"/>
      <c r="L397" s="305"/>
      <c r="M397" s="305"/>
      <c r="N397" s="305"/>
    </row>
    <row r="398" spans="1:14">
      <c r="A398" s="335"/>
      <c r="B398" s="305"/>
      <c r="C398" s="305"/>
      <c r="D398" s="305"/>
      <c r="E398" s="340"/>
      <c r="F398" s="305"/>
      <c r="G398" s="341"/>
      <c r="H398" s="342"/>
      <c r="I398" s="305"/>
      <c r="J398" s="305"/>
      <c r="K398" s="305"/>
      <c r="L398" s="305"/>
      <c r="M398" s="305"/>
      <c r="N398" s="305"/>
    </row>
    <row r="399" spans="1:14">
      <c r="A399" s="335"/>
      <c r="B399" s="305"/>
      <c r="C399" s="305"/>
      <c r="D399" s="305"/>
      <c r="E399" s="340"/>
      <c r="F399" s="305"/>
      <c r="G399" s="341"/>
      <c r="H399" s="342"/>
      <c r="I399" s="305"/>
      <c r="J399" s="305"/>
      <c r="K399" s="305"/>
      <c r="L399" s="305"/>
      <c r="M399" s="305"/>
      <c r="N399" s="305"/>
    </row>
    <row r="400" spans="1:14">
      <c r="A400" s="335"/>
      <c r="B400" s="305"/>
      <c r="C400" s="305"/>
      <c r="D400" s="305"/>
      <c r="E400" s="340"/>
      <c r="F400" s="305"/>
      <c r="G400" s="341"/>
      <c r="H400" s="342"/>
      <c r="I400" s="305"/>
      <c r="J400" s="305"/>
      <c r="K400" s="305"/>
      <c r="L400" s="305"/>
      <c r="M400" s="305"/>
      <c r="N400" s="305"/>
    </row>
    <row r="401" spans="1:14">
      <c r="A401" s="335"/>
      <c r="B401" s="305"/>
      <c r="C401" s="305"/>
      <c r="D401" s="305"/>
      <c r="E401" s="340"/>
      <c r="F401" s="305"/>
      <c r="G401" s="341"/>
      <c r="H401" s="342"/>
      <c r="I401" s="305"/>
      <c r="J401" s="305"/>
      <c r="K401" s="305"/>
      <c r="L401" s="305"/>
      <c r="M401" s="305"/>
      <c r="N401" s="305"/>
    </row>
    <row r="402" spans="1:14">
      <c r="A402" s="335"/>
      <c r="B402" s="305"/>
      <c r="C402" s="305"/>
      <c r="D402" s="305"/>
      <c r="E402" s="340"/>
      <c r="F402" s="305"/>
      <c r="G402" s="341"/>
      <c r="H402" s="342"/>
      <c r="I402" s="305"/>
      <c r="J402" s="305"/>
      <c r="K402" s="305"/>
      <c r="L402" s="305"/>
      <c r="M402" s="305"/>
      <c r="N402" s="305"/>
    </row>
    <row r="403" spans="1:14">
      <c r="A403" s="335"/>
      <c r="B403" s="305"/>
      <c r="C403" s="305"/>
      <c r="D403" s="305"/>
      <c r="E403" s="340"/>
      <c r="F403" s="305"/>
      <c r="G403" s="341"/>
      <c r="H403" s="342"/>
      <c r="I403" s="305"/>
      <c r="J403" s="305"/>
      <c r="K403" s="305"/>
      <c r="L403" s="305"/>
      <c r="M403" s="305"/>
      <c r="N403" s="305"/>
    </row>
    <row r="404" spans="1:14">
      <c r="A404" s="335"/>
      <c r="B404" s="305"/>
      <c r="C404" s="305"/>
      <c r="D404" s="305"/>
      <c r="E404" s="340"/>
      <c r="F404" s="305"/>
      <c r="G404" s="341"/>
      <c r="H404" s="342"/>
      <c r="I404" s="305"/>
      <c r="J404" s="305"/>
      <c r="K404" s="305"/>
      <c r="L404" s="305"/>
      <c r="M404" s="305"/>
      <c r="N404" s="305"/>
    </row>
    <row r="405" spans="1:14">
      <c r="A405" s="335"/>
      <c r="B405" s="305"/>
      <c r="C405" s="305"/>
      <c r="D405" s="305"/>
      <c r="E405" s="340"/>
      <c r="F405" s="305"/>
      <c r="G405" s="341"/>
      <c r="H405" s="342"/>
      <c r="I405" s="305"/>
      <c r="J405" s="305"/>
      <c r="K405" s="305"/>
      <c r="L405" s="305"/>
      <c r="M405" s="305"/>
      <c r="N405" s="305"/>
    </row>
    <row r="406" spans="1:14">
      <c r="A406" s="335"/>
      <c r="B406" s="305"/>
      <c r="C406" s="305"/>
      <c r="D406" s="305"/>
      <c r="E406" s="340"/>
      <c r="F406" s="305"/>
      <c r="G406" s="341"/>
      <c r="H406" s="342"/>
      <c r="I406" s="305"/>
      <c r="J406" s="305"/>
      <c r="K406" s="305"/>
      <c r="L406" s="305"/>
      <c r="M406" s="305"/>
      <c r="N406" s="305"/>
    </row>
    <row r="407" spans="1:14">
      <c r="A407" s="335"/>
      <c r="B407" s="305"/>
      <c r="C407" s="305"/>
      <c r="D407" s="305"/>
      <c r="E407" s="340"/>
      <c r="F407" s="305"/>
      <c r="G407" s="341"/>
      <c r="H407" s="342"/>
      <c r="I407" s="305"/>
      <c r="J407" s="305"/>
      <c r="K407" s="305"/>
      <c r="L407" s="305"/>
      <c r="M407" s="305"/>
      <c r="N407" s="305"/>
    </row>
    <row r="408" spans="1:14">
      <c r="A408" s="335"/>
      <c r="B408" s="305"/>
      <c r="C408" s="305"/>
      <c r="D408" s="305"/>
      <c r="E408" s="340"/>
      <c r="F408" s="305"/>
      <c r="G408" s="341"/>
      <c r="H408" s="342"/>
      <c r="I408" s="305"/>
      <c r="J408" s="305"/>
      <c r="K408" s="305"/>
      <c r="L408" s="305"/>
      <c r="M408" s="305"/>
      <c r="N408" s="305"/>
    </row>
    <row r="409" spans="1:14">
      <c r="A409" s="335"/>
      <c r="B409" s="305"/>
      <c r="C409" s="305"/>
      <c r="D409" s="305"/>
      <c r="E409" s="340"/>
      <c r="F409" s="305"/>
      <c r="G409" s="341"/>
      <c r="H409" s="342"/>
      <c r="I409" s="305"/>
      <c r="J409" s="305"/>
      <c r="K409" s="305"/>
      <c r="L409" s="305"/>
      <c r="M409" s="305"/>
      <c r="N409" s="305"/>
    </row>
    <row r="410" spans="1:14">
      <c r="A410" s="335"/>
      <c r="B410" s="305"/>
      <c r="C410" s="305"/>
      <c r="D410" s="305"/>
      <c r="E410" s="340"/>
      <c r="F410" s="305"/>
      <c r="G410" s="341"/>
      <c r="H410" s="342"/>
      <c r="I410" s="305"/>
      <c r="J410" s="305"/>
      <c r="K410" s="305"/>
      <c r="L410" s="305"/>
      <c r="M410" s="305"/>
      <c r="N410" s="305"/>
    </row>
    <row r="411" spans="1:14">
      <c r="A411" s="335"/>
      <c r="B411" s="305"/>
      <c r="C411" s="305"/>
      <c r="D411" s="305"/>
      <c r="E411" s="340"/>
      <c r="F411" s="305"/>
      <c r="G411" s="341"/>
      <c r="H411" s="342"/>
      <c r="I411" s="305"/>
      <c r="J411" s="305"/>
      <c r="K411" s="305"/>
      <c r="L411" s="305"/>
      <c r="M411" s="305"/>
      <c r="N411" s="305"/>
    </row>
    <row r="412" spans="1:14">
      <c r="A412" s="335"/>
      <c r="B412" s="305"/>
      <c r="C412" s="305"/>
      <c r="D412" s="305"/>
      <c r="E412" s="340"/>
      <c r="F412" s="305"/>
      <c r="G412" s="341"/>
      <c r="H412" s="342"/>
      <c r="I412" s="305"/>
      <c r="J412" s="305"/>
      <c r="K412" s="305"/>
      <c r="L412" s="305"/>
      <c r="M412" s="305"/>
      <c r="N412" s="305"/>
    </row>
    <row r="413" spans="1:14">
      <c r="A413" s="335"/>
      <c r="B413" s="305"/>
      <c r="C413" s="305"/>
      <c r="D413" s="305"/>
      <c r="E413" s="340"/>
      <c r="F413" s="305"/>
      <c r="G413" s="341"/>
      <c r="H413" s="342"/>
      <c r="I413" s="305"/>
      <c r="J413" s="305"/>
      <c r="K413" s="305"/>
      <c r="L413" s="305"/>
      <c r="M413" s="305"/>
      <c r="N413" s="305"/>
    </row>
    <row r="414" spans="1:14">
      <c r="A414" s="335"/>
      <c r="B414" s="305"/>
      <c r="C414" s="305"/>
      <c r="D414" s="305"/>
      <c r="E414" s="340"/>
      <c r="F414" s="305"/>
      <c r="G414" s="341"/>
      <c r="H414" s="342"/>
      <c r="I414" s="305"/>
      <c r="J414" s="305"/>
      <c r="K414" s="305"/>
      <c r="L414" s="305"/>
      <c r="M414" s="305"/>
      <c r="N414" s="305"/>
    </row>
    <row r="415" spans="1:14">
      <c r="A415" s="335"/>
      <c r="B415" s="305"/>
      <c r="C415" s="305"/>
      <c r="D415" s="305"/>
      <c r="E415" s="340"/>
      <c r="F415" s="305"/>
      <c r="G415" s="341"/>
      <c r="H415" s="342"/>
      <c r="I415" s="305"/>
      <c r="J415" s="305"/>
      <c r="K415" s="305"/>
      <c r="L415" s="305"/>
      <c r="M415" s="305"/>
      <c r="N415" s="305"/>
    </row>
    <row r="416" spans="1:14">
      <c r="A416" s="335"/>
      <c r="B416" s="305"/>
      <c r="C416" s="305"/>
      <c r="D416" s="305"/>
      <c r="E416" s="340"/>
      <c r="F416" s="305"/>
      <c r="G416" s="341"/>
      <c r="H416" s="342"/>
      <c r="I416" s="305"/>
      <c r="J416" s="305"/>
      <c r="K416" s="305"/>
      <c r="L416" s="305"/>
      <c r="M416" s="305"/>
      <c r="N416" s="305"/>
    </row>
    <row r="417" spans="1:14">
      <c r="A417" s="335"/>
      <c r="B417" s="305"/>
      <c r="C417" s="305"/>
      <c r="D417" s="305"/>
      <c r="E417" s="340"/>
      <c r="F417" s="305"/>
      <c r="G417" s="341"/>
      <c r="H417" s="342"/>
      <c r="I417" s="305"/>
      <c r="J417" s="305"/>
      <c r="K417" s="305"/>
      <c r="L417" s="305"/>
      <c r="M417" s="305"/>
      <c r="N417" s="305"/>
    </row>
    <row r="418" spans="1:14">
      <c r="A418" s="335"/>
      <c r="B418" s="305"/>
      <c r="C418" s="305"/>
      <c r="D418" s="305"/>
      <c r="E418" s="340"/>
      <c r="F418" s="305"/>
      <c r="G418" s="341"/>
      <c r="H418" s="342"/>
      <c r="I418" s="305"/>
      <c r="J418" s="305"/>
      <c r="K418" s="305"/>
      <c r="L418" s="305"/>
      <c r="M418" s="305"/>
      <c r="N418" s="305"/>
    </row>
    <row r="419" spans="1:14">
      <c r="A419" s="335"/>
      <c r="B419" s="305"/>
      <c r="C419" s="305"/>
      <c r="D419" s="305"/>
      <c r="E419" s="340"/>
      <c r="F419" s="305"/>
      <c r="G419" s="341"/>
      <c r="H419" s="342"/>
      <c r="I419" s="305"/>
      <c r="J419" s="305"/>
      <c r="K419" s="305"/>
      <c r="L419" s="305"/>
      <c r="M419" s="305"/>
      <c r="N419" s="305"/>
    </row>
    <row r="420" spans="1:14">
      <c r="A420" s="335"/>
      <c r="B420" s="305"/>
      <c r="C420" s="305"/>
      <c r="D420" s="305"/>
      <c r="E420" s="340"/>
      <c r="F420" s="305"/>
      <c r="G420" s="341"/>
      <c r="H420" s="342"/>
      <c r="I420" s="305"/>
      <c r="J420" s="305"/>
      <c r="K420" s="305"/>
      <c r="L420" s="305"/>
      <c r="M420" s="305"/>
      <c r="N420" s="305"/>
    </row>
    <row r="421" spans="1:14">
      <c r="A421" s="335"/>
      <c r="B421" s="305"/>
      <c r="C421" s="305"/>
      <c r="D421" s="305"/>
      <c r="E421" s="340"/>
      <c r="F421" s="305"/>
      <c r="G421" s="341"/>
      <c r="H421" s="342"/>
      <c r="I421" s="305"/>
      <c r="J421" s="305"/>
      <c r="K421" s="305"/>
      <c r="L421" s="305"/>
      <c r="M421" s="305"/>
      <c r="N421" s="305"/>
    </row>
    <row r="422" spans="1:14">
      <c r="A422" s="335"/>
      <c r="B422" s="305"/>
      <c r="C422" s="305"/>
      <c r="D422" s="305"/>
      <c r="E422" s="340"/>
      <c r="F422" s="305"/>
      <c r="G422" s="341"/>
      <c r="H422" s="342"/>
      <c r="I422" s="305"/>
      <c r="J422" s="305"/>
      <c r="K422" s="305"/>
      <c r="L422" s="305"/>
      <c r="M422" s="305"/>
      <c r="N422" s="305"/>
    </row>
    <row r="423" spans="1:14">
      <c r="A423" s="335"/>
      <c r="B423" s="305"/>
      <c r="C423" s="305"/>
      <c r="D423" s="305"/>
      <c r="E423" s="340"/>
      <c r="F423" s="305"/>
      <c r="G423" s="341"/>
      <c r="H423" s="342"/>
      <c r="I423" s="305"/>
      <c r="J423" s="305"/>
      <c r="K423" s="305"/>
      <c r="L423" s="305"/>
      <c r="M423" s="305"/>
      <c r="N423" s="305"/>
    </row>
    <row r="424" spans="1:14">
      <c r="A424" s="335"/>
      <c r="B424" s="305"/>
      <c r="C424" s="305"/>
      <c r="D424" s="305"/>
      <c r="E424" s="340"/>
      <c r="F424" s="305"/>
      <c r="G424" s="341"/>
      <c r="H424" s="342"/>
      <c r="I424" s="305"/>
      <c r="J424" s="305"/>
      <c r="K424" s="305"/>
      <c r="L424" s="305"/>
      <c r="M424" s="305"/>
      <c r="N424" s="305"/>
    </row>
    <row r="425" spans="1:14">
      <c r="A425" s="335"/>
      <c r="B425" s="305"/>
      <c r="C425" s="305"/>
      <c r="D425" s="305"/>
      <c r="E425" s="340"/>
      <c r="F425" s="305"/>
      <c r="G425" s="341"/>
      <c r="H425" s="342"/>
      <c r="I425" s="305"/>
      <c r="J425" s="305"/>
      <c r="K425" s="305"/>
      <c r="L425" s="305"/>
      <c r="M425" s="305"/>
      <c r="N425" s="305"/>
    </row>
    <row r="426" spans="1:14">
      <c r="A426" s="335"/>
      <c r="B426" s="305"/>
      <c r="C426" s="305"/>
      <c r="D426" s="305"/>
      <c r="E426" s="340"/>
      <c r="F426" s="305"/>
      <c r="G426" s="341"/>
      <c r="H426" s="342"/>
      <c r="I426" s="305"/>
      <c r="J426" s="305"/>
      <c r="K426" s="305"/>
      <c r="L426" s="305"/>
      <c r="M426" s="305"/>
      <c r="N426" s="305"/>
    </row>
    <row r="427" spans="1:14">
      <c r="A427" s="335"/>
      <c r="B427" s="305"/>
      <c r="C427" s="305"/>
      <c r="D427" s="305"/>
      <c r="E427" s="340"/>
      <c r="F427" s="305"/>
      <c r="G427" s="341"/>
      <c r="H427" s="342"/>
      <c r="I427" s="305"/>
      <c r="J427" s="305"/>
      <c r="K427" s="305"/>
      <c r="L427" s="305"/>
      <c r="M427" s="305"/>
      <c r="N427" s="305"/>
    </row>
    <row r="428" spans="1:14">
      <c r="A428" s="335"/>
      <c r="B428" s="305"/>
      <c r="C428" s="305"/>
      <c r="D428" s="305"/>
      <c r="E428" s="340"/>
      <c r="F428" s="305"/>
      <c r="G428" s="341"/>
      <c r="H428" s="342"/>
      <c r="I428" s="305"/>
      <c r="J428" s="305"/>
      <c r="K428" s="305"/>
      <c r="L428" s="305"/>
      <c r="M428" s="305"/>
      <c r="N428" s="305"/>
    </row>
    <row r="429" spans="1:14">
      <c r="A429" s="335"/>
      <c r="B429" s="305"/>
      <c r="C429" s="305"/>
      <c r="D429" s="305"/>
      <c r="E429" s="340"/>
      <c r="F429" s="305"/>
      <c r="G429" s="341"/>
      <c r="H429" s="342"/>
      <c r="I429" s="305"/>
      <c r="J429" s="305"/>
      <c r="K429" s="305"/>
      <c r="L429" s="305"/>
      <c r="M429" s="305"/>
      <c r="N429" s="305"/>
    </row>
    <row r="430" spans="1:14">
      <c r="A430" s="335"/>
      <c r="B430" s="305"/>
      <c r="C430" s="305"/>
      <c r="D430" s="305"/>
      <c r="E430" s="340"/>
      <c r="F430" s="305"/>
      <c r="G430" s="341"/>
      <c r="H430" s="342"/>
      <c r="I430" s="305"/>
      <c r="J430" s="305"/>
      <c r="K430" s="305"/>
      <c r="L430" s="305"/>
      <c r="M430" s="305"/>
      <c r="N430" s="305"/>
    </row>
    <row r="431" spans="1:14">
      <c r="A431" s="335"/>
      <c r="B431" s="305"/>
      <c r="C431" s="305"/>
      <c r="D431" s="305"/>
      <c r="E431" s="340"/>
      <c r="F431" s="305"/>
      <c r="G431" s="341"/>
      <c r="H431" s="342"/>
      <c r="I431" s="305"/>
      <c r="J431" s="305"/>
      <c r="K431" s="305"/>
      <c r="L431" s="305"/>
      <c r="M431" s="305"/>
      <c r="N431" s="305"/>
    </row>
    <row r="432" spans="1:14">
      <c r="A432" s="335"/>
      <c r="B432" s="305"/>
      <c r="C432" s="305"/>
      <c r="D432" s="305"/>
      <c r="E432" s="340"/>
      <c r="F432" s="305"/>
      <c r="G432" s="341"/>
      <c r="H432" s="342"/>
      <c r="I432" s="305"/>
      <c r="J432" s="305"/>
      <c r="K432" s="305"/>
      <c r="L432" s="305"/>
      <c r="M432" s="305"/>
      <c r="N432" s="305"/>
    </row>
    <row r="433" spans="1:14">
      <c r="A433" s="335"/>
      <c r="B433" s="305"/>
      <c r="C433" s="305"/>
      <c r="D433" s="305"/>
      <c r="E433" s="340"/>
      <c r="F433" s="305"/>
      <c r="G433" s="341"/>
      <c r="H433" s="342"/>
      <c r="I433" s="305"/>
      <c r="J433" s="305"/>
      <c r="K433" s="305"/>
      <c r="L433" s="305"/>
      <c r="M433" s="305"/>
      <c r="N433" s="305"/>
    </row>
    <row r="434" spans="1:14">
      <c r="A434" s="335"/>
      <c r="B434" s="305"/>
      <c r="C434" s="305"/>
      <c r="D434" s="305"/>
      <c r="E434" s="340"/>
      <c r="F434" s="305"/>
      <c r="G434" s="341"/>
      <c r="H434" s="342"/>
      <c r="I434" s="305"/>
      <c r="J434" s="305"/>
      <c r="K434" s="305"/>
      <c r="L434" s="305"/>
      <c r="M434" s="305"/>
      <c r="N434" s="305"/>
    </row>
    <row r="435" spans="1:14">
      <c r="A435" s="335"/>
      <c r="B435" s="305"/>
      <c r="C435" s="305"/>
      <c r="D435" s="305"/>
      <c r="E435" s="340"/>
      <c r="F435" s="305"/>
      <c r="G435" s="341"/>
      <c r="H435" s="342"/>
      <c r="I435" s="305"/>
      <c r="J435" s="305"/>
      <c r="K435" s="305"/>
      <c r="L435" s="305"/>
      <c r="M435" s="305"/>
      <c r="N435" s="305"/>
    </row>
    <row r="436" spans="1:14">
      <c r="A436" s="335"/>
      <c r="B436" s="305"/>
      <c r="C436" s="305"/>
      <c r="D436" s="305"/>
      <c r="E436" s="340"/>
      <c r="F436" s="305"/>
      <c r="G436" s="341"/>
      <c r="H436" s="342"/>
      <c r="I436" s="305"/>
      <c r="J436" s="305"/>
      <c r="K436" s="305"/>
      <c r="L436" s="305"/>
      <c r="M436" s="305"/>
      <c r="N436" s="305"/>
    </row>
    <row r="437" spans="1:14">
      <c r="A437" s="335"/>
      <c r="B437" s="305"/>
      <c r="C437" s="305"/>
      <c r="D437" s="305"/>
      <c r="E437" s="340"/>
      <c r="F437" s="305"/>
      <c r="G437" s="341"/>
      <c r="H437" s="342"/>
      <c r="I437" s="305"/>
      <c r="J437" s="305"/>
      <c r="K437" s="305"/>
      <c r="L437" s="305"/>
      <c r="M437" s="305"/>
      <c r="N437" s="305"/>
    </row>
    <row r="438" spans="1:14">
      <c r="A438" s="335"/>
      <c r="B438" s="305"/>
      <c r="C438" s="305"/>
      <c r="D438" s="305"/>
      <c r="E438" s="340"/>
      <c r="F438" s="305"/>
      <c r="G438" s="341"/>
      <c r="H438" s="342"/>
      <c r="I438" s="305"/>
      <c r="J438" s="305"/>
      <c r="K438" s="305"/>
      <c r="L438" s="305"/>
      <c r="M438" s="305"/>
      <c r="N438" s="305"/>
    </row>
    <row r="439" spans="1:14">
      <c r="A439" s="335"/>
      <c r="B439" s="305"/>
      <c r="C439" s="305"/>
      <c r="D439" s="305"/>
      <c r="E439" s="340"/>
      <c r="F439" s="305"/>
      <c r="G439" s="341"/>
      <c r="H439" s="342"/>
      <c r="I439" s="305"/>
      <c r="J439" s="305"/>
      <c r="K439" s="305"/>
      <c r="L439" s="305"/>
      <c r="M439" s="305"/>
      <c r="N439" s="305"/>
    </row>
    <row r="440" spans="1:14">
      <c r="A440" s="335"/>
      <c r="B440" s="305"/>
      <c r="C440" s="305"/>
      <c r="D440" s="305"/>
      <c r="E440" s="340"/>
      <c r="F440" s="305"/>
      <c r="G440" s="341"/>
      <c r="H440" s="342"/>
      <c r="I440" s="305"/>
      <c r="J440" s="305"/>
      <c r="K440" s="305"/>
      <c r="L440" s="305"/>
      <c r="M440" s="305"/>
      <c r="N440" s="305"/>
    </row>
    <row r="441" spans="1:14">
      <c r="A441" s="335"/>
      <c r="B441" s="305"/>
      <c r="C441" s="305"/>
      <c r="D441" s="305"/>
      <c r="E441" s="340"/>
      <c r="F441" s="305"/>
      <c r="G441" s="341"/>
      <c r="H441" s="342"/>
      <c r="I441" s="305"/>
      <c r="J441" s="305"/>
      <c r="K441" s="305"/>
      <c r="L441" s="305"/>
      <c r="M441" s="305"/>
      <c r="N441" s="305"/>
    </row>
    <row r="442" spans="1:14">
      <c r="A442" s="335"/>
      <c r="B442" s="305"/>
      <c r="C442" s="305"/>
      <c r="D442" s="305"/>
      <c r="E442" s="340"/>
      <c r="F442" s="305"/>
      <c r="G442" s="341"/>
      <c r="H442" s="342"/>
      <c r="I442" s="305"/>
      <c r="J442" s="305"/>
      <c r="K442" s="305"/>
      <c r="L442" s="305"/>
      <c r="M442" s="305"/>
      <c r="N442" s="305"/>
    </row>
    <row r="443" spans="1:14">
      <c r="A443" s="335"/>
      <c r="B443" s="305"/>
      <c r="C443" s="305"/>
      <c r="D443" s="305"/>
      <c r="E443" s="340"/>
      <c r="F443" s="305"/>
      <c r="G443" s="341"/>
      <c r="H443" s="342"/>
      <c r="I443" s="305"/>
      <c r="J443" s="305"/>
      <c r="K443" s="305"/>
      <c r="L443" s="305"/>
      <c r="M443" s="305"/>
      <c r="N443" s="305"/>
    </row>
    <row r="444" spans="1:14">
      <c r="A444" s="335"/>
      <c r="B444" s="305"/>
      <c r="C444" s="305"/>
      <c r="D444" s="305"/>
      <c r="E444" s="340"/>
      <c r="F444" s="305"/>
      <c r="G444" s="341"/>
      <c r="H444" s="342"/>
      <c r="I444" s="305"/>
      <c r="J444" s="305"/>
      <c r="K444" s="305"/>
      <c r="L444" s="305"/>
      <c r="M444" s="305"/>
      <c r="N444" s="305"/>
    </row>
    <row r="445" spans="1:14">
      <c r="A445" s="335"/>
      <c r="B445" s="305"/>
      <c r="C445" s="305"/>
      <c r="D445" s="305"/>
      <c r="E445" s="340"/>
      <c r="F445" s="305"/>
      <c r="G445" s="341"/>
      <c r="H445" s="342"/>
      <c r="I445" s="305"/>
      <c r="J445" s="305"/>
      <c r="K445" s="305"/>
      <c r="L445" s="305"/>
      <c r="M445" s="305"/>
      <c r="N445" s="305"/>
    </row>
    <row r="446" spans="1:14">
      <c r="A446" s="335"/>
      <c r="B446" s="305"/>
      <c r="C446" s="305"/>
      <c r="D446" s="305"/>
      <c r="E446" s="340"/>
      <c r="F446" s="305"/>
      <c r="G446" s="341"/>
      <c r="H446" s="342"/>
      <c r="I446" s="305"/>
      <c r="J446" s="305"/>
      <c r="K446" s="305"/>
      <c r="L446" s="305"/>
      <c r="M446" s="305"/>
      <c r="N446" s="305"/>
    </row>
    <row r="447" spans="1:14">
      <c r="A447" s="335"/>
      <c r="B447" s="305"/>
      <c r="C447" s="305"/>
      <c r="D447" s="305"/>
      <c r="E447" s="340"/>
      <c r="F447" s="305"/>
      <c r="G447" s="341"/>
      <c r="H447" s="342"/>
      <c r="I447" s="305"/>
      <c r="J447" s="305"/>
      <c r="K447" s="305"/>
      <c r="L447" s="305"/>
      <c r="M447" s="305"/>
      <c r="N447" s="305"/>
    </row>
    <row r="448" spans="1:14">
      <c r="A448" s="335"/>
      <c r="B448" s="305"/>
      <c r="C448" s="305"/>
      <c r="D448" s="305"/>
      <c r="E448" s="340"/>
      <c r="F448" s="305"/>
      <c r="G448" s="341"/>
      <c r="H448" s="342"/>
      <c r="I448" s="305"/>
      <c r="J448" s="305"/>
      <c r="K448" s="305"/>
      <c r="L448" s="305"/>
      <c r="M448" s="305"/>
      <c r="N448" s="305"/>
    </row>
    <row r="449" spans="1:14">
      <c r="A449" s="335"/>
      <c r="B449" s="305"/>
      <c r="C449" s="305"/>
      <c r="D449" s="305"/>
      <c r="E449" s="340"/>
      <c r="F449" s="305"/>
      <c r="G449" s="341"/>
      <c r="H449" s="342"/>
      <c r="I449" s="305"/>
      <c r="J449" s="305"/>
      <c r="K449" s="305"/>
      <c r="L449" s="305"/>
      <c r="M449" s="305"/>
      <c r="N449" s="305"/>
    </row>
    <row r="450" spans="1:14">
      <c r="A450" s="335"/>
      <c r="B450" s="305"/>
      <c r="C450" s="305"/>
      <c r="D450" s="305"/>
      <c r="E450" s="340"/>
      <c r="F450" s="305"/>
      <c r="G450" s="341"/>
      <c r="H450" s="342"/>
      <c r="I450" s="305"/>
      <c r="J450" s="305"/>
      <c r="K450" s="305"/>
      <c r="L450" s="305"/>
      <c r="M450" s="305"/>
      <c r="N450" s="305"/>
    </row>
    <row r="451" spans="1:14">
      <c r="A451" s="335"/>
      <c r="B451" s="305"/>
      <c r="C451" s="305"/>
      <c r="D451" s="305"/>
      <c r="E451" s="340"/>
      <c r="F451" s="305"/>
      <c r="G451" s="341"/>
      <c r="H451" s="342"/>
      <c r="I451" s="305"/>
      <c r="J451" s="305"/>
      <c r="K451" s="305"/>
      <c r="L451" s="305"/>
      <c r="M451" s="305"/>
      <c r="N451" s="305"/>
    </row>
    <row r="452" spans="1:14">
      <c r="A452" s="335"/>
      <c r="B452" s="305"/>
      <c r="C452" s="305"/>
      <c r="D452" s="305"/>
      <c r="E452" s="340"/>
      <c r="F452" s="305"/>
      <c r="G452" s="341"/>
      <c r="H452" s="342"/>
      <c r="I452" s="305"/>
      <c r="J452" s="305"/>
      <c r="K452" s="305"/>
      <c r="L452" s="305"/>
      <c r="M452" s="305"/>
      <c r="N452" s="305"/>
    </row>
    <row r="453" spans="1:14">
      <c r="A453" s="335"/>
      <c r="B453" s="305"/>
      <c r="C453" s="305"/>
      <c r="D453" s="305"/>
      <c r="E453" s="340"/>
      <c r="F453" s="305"/>
      <c r="G453" s="341"/>
      <c r="H453" s="342"/>
      <c r="I453" s="305"/>
      <c r="J453" s="305"/>
      <c r="K453" s="305"/>
      <c r="L453" s="305"/>
      <c r="M453" s="305"/>
      <c r="N453" s="305"/>
    </row>
    <row r="454" spans="1:14">
      <c r="A454" s="335"/>
      <c r="B454" s="305"/>
      <c r="C454" s="305"/>
      <c r="D454" s="305"/>
      <c r="E454" s="340"/>
      <c r="F454" s="305"/>
      <c r="G454" s="341"/>
      <c r="H454" s="342"/>
      <c r="I454" s="305"/>
      <c r="J454" s="305"/>
      <c r="K454" s="305"/>
      <c r="L454" s="305"/>
      <c r="M454" s="305"/>
      <c r="N454" s="305"/>
    </row>
    <row r="455" spans="1:14">
      <c r="A455" s="335"/>
      <c r="B455" s="305"/>
      <c r="C455" s="305"/>
      <c r="D455" s="305"/>
      <c r="E455" s="340"/>
      <c r="F455" s="305"/>
      <c r="G455" s="341"/>
      <c r="H455" s="342"/>
      <c r="I455" s="305"/>
      <c r="J455" s="305"/>
      <c r="K455" s="305"/>
      <c r="L455" s="305"/>
      <c r="M455" s="305"/>
      <c r="N455" s="305"/>
    </row>
    <row r="456" spans="1:14">
      <c r="A456" s="335"/>
      <c r="B456" s="305"/>
      <c r="C456" s="305"/>
      <c r="D456" s="305"/>
      <c r="E456" s="340"/>
      <c r="F456" s="305"/>
      <c r="G456" s="341"/>
      <c r="H456" s="342"/>
      <c r="I456" s="305"/>
      <c r="J456" s="305"/>
      <c r="K456" s="305"/>
      <c r="L456" s="305"/>
      <c r="M456" s="305"/>
      <c r="N456" s="305"/>
    </row>
    <row r="457" spans="1:14">
      <c r="A457" s="335"/>
      <c r="B457" s="305"/>
      <c r="C457" s="305"/>
      <c r="D457" s="305"/>
      <c r="E457" s="340"/>
      <c r="F457" s="305"/>
      <c r="G457" s="341"/>
      <c r="H457" s="342"/>
      <c r="I457" s="305"/>
      <c r="J457" s="305"/>
      <c r="K457" s="305"/>
      <c r="L457" s="305"/>
      <c r="M457" s="305"/>
      <c r="N457" s="305"/>
    </row>
    <row r="458" spans="1:14">
      <c r="A458" s="335"/>
      <c r="B458" s="305"/>
      <c r="C458" s="305"/>
      <c r="D458" s="305"/>
      <c r="E458" s="340"/>
      <c r="F458" s="305"/>
      <c r="G458" s="341"/>
      <c r="H458" s="342"/>
      <c r="I458" s="305"/>
      <c r="J458" s="305"/>
      <c r="K458" s="305"/>
      <c r="L458" s="305"/>
      <c r="M458" s="305"/>
      <c r="N458" s="305"/>
    </row>
    <row r="459" spans="1:14">
      <c r="A459" s="335"/>
      <c r="B459" s="305"/>
      <c r="C459" s="305"/>
      <c r="D459" s="305"/>
      <c r="E459" s="340"/>
      <c r="F459" s="305"/>
      <c r="G459" s="341"/>
      <c r="H459" s="342"/>
      <c r="I459" s="305"/>
      <c r="J459" s="305"/>
      <c r="K459" s="305"/>
      <c r="L459" s="305"/>
      <c r="M459" s="305"/>
      <c r="N459" s="305"/>
    </row>
    <row r="460" spans="1:14">
      <c r="A460" s="335"/>
      <c r="B460" s="305"/>
      <c r="C460" s="305"/>
      <c r="D460" s="305"/>
      <c r="E460" s="340"/>
      <c r="F460" s="305"/>
      <c r="G460" s="341"/>
      <c r="H460" s="342"/>
      <c r="I460" s="305"/>
      <c r="J460" s="305"/>
      <c r="K460" s="305"/>
      <c r="L460" s="305"/>
      <c r="M460" s="305"/>
      <c r="N460" s="305"/>
    </row>
    <row r="461" spans="1:14">
      <c r="A461" s="335"/>
      <c r="B461" s="305"/>
      <c r="C461" s="305"/>
      <c r="D461" s="305"/>
      <c r="E461" s="340"/>
      <c r="F461" s="305"/>
      <c r="G461" s="341"/>
      <c r="H461" s="342"/>
      <c r="I461" s="305"/>
      <c r="J461" s="305"/>
      <c r="K461" s="305"/>
      <c r="L461" s="305"/>
      <c r="M461" s="305"/>
      <c r="N461" s="305"/>
    </row>
    <row r="462" spans="1:14">
      <c r="A462" s="335"/>
      <c r="B462" s="305"/>
      <c r="C462" s="305"/>
      <c r="D462" s="305"/>
      <c r="E462" s="340"/>
      <c r="F462" s="305"/>
      <c r="G462" s="341"/>
      <c r="H462" s="342"/>
      <c r="I462" s="305"/>
      <c r="J462" s="305"/>
      <c r="K462" s="305"/>
      <c r="L462" s="305"/>
      <c r="M462" s="305"/>
      <c r="N462" s="305"/>
    </row>
    <row r="463" spans="1:14">
      <c r="A463" s="335"/>
      <c r="B463" s="305"/>
      <c r="C463" s="305"/>
      <c r="D463" s="305"/>
      <c r="E463" s="340"/>
      <c r="F463" s="305"/>
      <c r="G463" s="341"/>
      <c r="H463" s="342"/>
      <c r="I463" s="305"/>
      <c r="J463" s="305"/>
      <c r="K463" s="305"/>
      <c r="L463" s="305"/>
      <c r="M463" s="305"/>
      <c r="N463" s="305"/>
    </row>
    <row r="464" spans="1:14">
      <c r="A464" s="335"/>
      <c r="B464" s="305"/>
      <c r="C464" s="305"/>
      <c r="D464" s="305"/>
      <c r="E464" s="340"/>
      <c r="F464" s="305"/>
      <c r="G464" s="341"/>
      <c r="H464" s="342"/>
      <c r="I464" s="305"/>
      <c r="J464" s="305"/>
      <c r="K464" s="305"/>
      <c r="L464" s="305"/>
      <c r="M464" s="305"/>
      <c r="N464" s="305"/>
    </row>
    <row r="465" spans="1:14">
      <c r="A465" s="335"/>
      <c r="B465" s="305"/>
      <c r="C465" s="305"/>
      <c r="D465" s="305"/>
      <c r="E465" s="340"/>
      <c r="F465" s="305"/>
      <c r="G465" s="341"/>
      <c r="H465" s="342"/>
      <c r="I465" s="305"/>
      <c r="J465" s="305"/>
      <c r="K465" s="305"/>
      <c r="L465" s="305"/>
      <c r="M465" s="305"/>
      <c r="N465" s="305"/>
    </row>
    <row r="466" spans="1:14">
      <c r="A466" s="335"/>
      <c r="B466" s="305"/>
      <c r="C466" s="305"/>
      <c r="D466" s="305"/>
      <c r="E466" s="340"/>
      <c r="F466" s="305"/>
      <c r="G466" s="341"/>
      <c r="H466" s="342"/>
      <c r="I466" s="305"/>
      <c r="J466" s="305"/>
      <c r="K466" s="305"/>
      <c r="L466" s="305"/>
      <c r="M466" s="305"/>
      <c r="N466" s="305"/>
    </row>
    <row r="467" spans="1:14">
      <c r="A467" s="335"/>
      <c r="B467" s="305"/>
      <c r="C467" s="305"/>
      <c r="D467" s="305"/>
      <c r="E467" s="340"/>
      <c r="F467" s="305"/>
      <c r="G467" s="341"/>
      <c r="H467" s="342"/>
      <c r="I467" s="305"/>
      <c r="J467" s="305"/>
      <c r="K467" s="305"/>
      <c r="L467" s="305"/>
      <c r="M467" s="305"/>
      <c r="N467" s="305"/>
    </row>
    <row r="468" spans="1:14">
      <c r="A468" s="335"/>
      <c r="B468" s="305"/>
      <c r="C468" s="305"/>
      <c r="D468" s="305"/>
      <c r="E468" s="340"/>
      <c r="F468" s="305"/>
      <c r="G468" s="341"/>
      <c r="H468" s="342"/>
      <c r="I468" s="305"/>
      <c r="J468" s="305"/>
      <c r="K468" s="305"/>
      <c r="L468" s="305"/>
      <c r="M468" s="305"/>
      <c r="N468" s="305"/>
    </row>
    <row r="469" spans="1:14">
      <c r="A469" s="335"/>
      <c r="B469" s="305"/>
      <c r="C469" s="305"/>
      <c r="D469" s="305"/>
      <c r="E469" s="340"/>
      <c r="F469" s="305"/>
      <c r="G469" s="341"/>
      <c r="H469" s="342"/>
      <c r="I469" s="305"/>
      <c r="J469" s="305"/>
      <c r="K469" s="305"/>
      <c r="L469" s="305"/>
      <c r="M469" s="305"/>
      <c r="N469" s="305"/>
    </row>
    <row r="470" spans="1:14">
      <c r="A470" s="335"/>
      <c r="B470" s="305"/>
      <c r="C470" s="305"/>
      <c r="D470" s="305"/>
      <c r="E470" s="340"/>
      <c r="F470" s="305"/>
      <c r="G470" s="341"/>
      <c r="H470" s="342"/>
      <c r="I470" s="305"/>
      <c r="J470" s="305"/>
      <c r="K470" s="305"/>
      <c r="L470" s="305"/>
      <c r="M470" s="305"/>
      <c r="N470" s="305"/>
    </row>
    <row r="471" spans="1:14">
      <c r="A471" s="335"/>
      <c r="B471" s="305"/>
      <c r="C471" s="305"/>
      <c r="D471" s="305"/>
      <c r="E471" s="340"/>
      <c r="F471" s="305"/>
      <c r="G471" s="341"/>
      <c r="H471" s="342"/>
      <c r="I471" s="305"/>
      <c r="J471" s="305"/>
      <c r="K471" s="305"/>
      <c r="L471" s="305"/>
      <c r="M471" s="305"/>
      <c r="N471" s="305"/>
    </row>
    <row r="472" spans="1:14">
      <c r="A472" s="335"/>
      <c r="B472" s="305"/>
      <c r="C472" s="305"/>
      <c r="D472" s="305"/>
      <c r="E472" s="340"/>
      <c r="F472" s="305"/>
      <c r="G472" s="341"/>
      <c r="H472" s="342"/>
      <c r="I472" s="305"/>
      <c r="J472" s="305"/>
      <c r="K472" s="305"/>
      <c r="L472" s="305"/>
      <c r="M472" s="305"/>
      <c r="N472" s="305"/>
    </row>
    <row r="473" spans="1:14">
      <c r="A473" s="335"/>
      <c r="B473" s="305"/>
      <c r="C473" s="305"/>
      <c r="D473" s="305"/>
      <c r="E473" s="340"/>
      <c r="F473" s="305"/>
      <c r="G473" s="341"/>
      <c r="H473" s="342"/>
      <c r="I473" s="305"/>
      <c r="J473" s="305"/>
      <c r="K473" s="305"/>
      <c r="L473" s="305"/>
      <c r="M473" s="305"/>
      <c r="N473" s="305"/>
    </row>
    <row r="474" spans="1:14">
      <c r="A474" s="335"/>
      <c r="B474" s="305"/>
      <c r="C474" s="305"/>
      <c r="D474" s="305"/>
      <c r="E474" s="340"/>
      <c r="F474" s="305"/>
      <c r="G474" s="341"/>
      <c r="H474" s="342"/>
      <c r="I474" s="305"/>
      <c r="J474" s="305"/>
      <c r="K474" s="305"/>
      <c r="L474" s="305"/>
      <c r="M474" s="305"/>
      <c r="N474" s="305"/>
    </row>
    <row r="475" spans="1:14">
      <c r="A475" s="335"/>
      <c r="B475" s="305"/>
      <c r="C475" s="305"/>
      <c r="D475" s="305"/>
      <c r="E475" s="340"/>
      <c r="F475" s="305"/>
      <c r="G475" s="341"/>
      <c r="H475" s="342"/>
      <c r="I475" s="305"/>
      <c r="J475" s="305"/>
      <c r="K475" s="305"/>
      <c r="L475" s="305"/>
      <c r="M475" s="305"/>
      <c r="N475" s="305"/>
    </row>
    <row r="476" spans="1:14">
      <c r="A476" s="335"/>
      <c r="B476" s="305"/>
      <c r="C476" s="305"/>
      <c r="D476" s="305"/>
      <c r="E476" s="340"/>
      <c r="F476" s="305"/>
      <c r="G476" s="341"/>
      <c r="H476" s="342"/>
      <c r="I476" s="305"/>
      <c r="J476" s="305"/>
      <c r="K476" s="305"/>
      <c r="L476" s="305"/>
      <c r="M476" s="305"/>
      <c r="N476" s="305"/>
    </row>
    <row r="477" spans="1:14">
      <c r="A477" s="335"/>
      <c r="B477" s="305"/>
      <c r="C477" s="305"/>
      <c r="D477" s="305"/>
      <c r="E477" s="340"/>
      <c r="F477" s="305"/>
      <c r="G477" s="341"/>
      <c r="H477" s="342"/>
      <c r="I477" s="305"/>
      <c r="J477" s="305"/>
      <c r="K477" s="305"/>
      <c r="L477" s="305"/>
      <c r="M477" s="305"/>
      <c r="N477" s="305"/>
    </row>
    <row r="478" spans="1:14">
      <c r="A478" s="335"/>
      <c r="B478" s="305"/>
      <c r="C478" s="305"/>
      <c r="D478" s="305"/>
      <c r="E478" s="340"/>
      <c r="F478" s="305"/>
      <c r="G478" s="341"/>
      <c r="H478" s="342"/>
      <c r="I478" s="305"/>
      <c r="J478" s="305"/>
      <c r="K478" s="305"/>
      <c r="L478" s="305"/>
      <c r="M478" s="305"/>
      <c r="N478" s="305"/>
    </row>
    <row r="479" spans="1:14">
      <c r="A479" s="335"/>
      <c r="B479" s="305"/>
      <c r="C479" s="305"/>
      <c r="D479" s="305"/>
      <c r="E479" s="340"/>
      <c r="F479" s="305"/>
      <c r="G479" s="341"/>
      <c r="H479" s="342"/>
      <c r="I479" s="305"/>
      <c r="J479" s="305"/>
      <c r="K479" s="305"/>
      <c r="L479" s="305"/>
      <c r="M479" s="305"/>
      <c r="N479" s="305"/>
    </row>
    <row r="480" spans="1:14">
      <c r="A480" s="335"/>
      <c r="B480" s="305"/>
      <c r="C480" s="305"/>
      <c r="D480" s="305"/>
      <c r="E480" s="340"/>
      <c r="F480" s="305"/>
      <c r="G480" s="341"/>
      <c r="H480" s="342"/>
      <c r="I480" s="305"/>
      <c r="J480" s="305"/>
      <c r="K480" s="305"/>
      <c r="L480" s="305"/>
      <c r="M480" s="305"/>
      <c r="N480" s="305"/>
    </row>
    <row r="481" spans="1:14">
      <c r="A481" s="335"/>
      <c r="B481" s="305"/>
      <c r="C481" s="305"/>
      <c r="D481" s="305"/>
      <c r="E481" s="340"/>
      <c r="F481" s="305"/>
      <c r="G481" s="341"/>
      <c r="H481" s="342"/>
      <c r="I481" s="305"/>
      <c r="J481" s="305"/>
      <c r="K481" s="305"/>
      <c r="L481" s="305"/>
      <c r="M481" s="305"/>
      <c r="N481" s="305"/>
    </row>
    <row r="482" spans="1:14">
      <c r="A482" s="335"/>
      <c r="B482" s="305"/>
      <c r="C482" s="305"/>
      <c r="D482" s="305"/>
      <c r="E482" s="340"/>
      <c r="F482" s="305"/>
      <c r="G482" s="341"/>
      <c r="H482" s="342"/>
      <c r="I482" s="305"/>
      <c r="J482" s="305"/>
      <c r="K482" s="305"/>
      <c r="L482" s="305"/>
      <c r="M482" s="305"/>
      <c r="N482" s="305"/>
    </row>
    <row r="483" spans="1:14">
      <c r="A483" s="335"/>
      <c r="B483" s="305"/>
      <c r="C483" s="305"/>
      <c r="D483" s="305"/>
      <c r="E483" s="340"/>
      <c r="F483" s="305"/>
      <c r="G483" s="341"/>
      <c r="H483" s="342"/>
      <c r="I483" s="305"/>
      <c r="J483" s="305"/>
      <c r="K483" s="305"/>
      <c r="L483" s="305"/>
      <c r="M483" s="305"/>
      <c r="N483" s="305"/>
    </row>
    <row r="484" spans="1:14">
      <c r="A484" s="335"/>
      <c r="B484" s="305"/>
      <c r="C484" s="305"/>
      <c r="D484" s="305"/>
      <c r="E484" s="340"/>
      <c r="F484" s="305"/>
      <c r="G484" s="341"/>
      <c r="H484" s="342"/>
      <c r="I484" s="305"/>
      <c r="J484" s="305"/>
      <c r="K484" s="305"/>
      <c r="L484" s="305"/>
      <c r="M484" s="305"/>
      <c r="N484" s="305"/>
    </row>
    <row r="485" spans="1:14">
      <c r="A485" s="335"/>
      <c r="B485" s="305"/>
      <c r="C485" s="305"/>
      <c r="D485" s="305"/>
      <c r="E485" s="340"/>
      <c r="F485" s="305"/>
      <c r="G485" s="341"/>
      <c r="H485" s="342"/>
      <c r="I485" s="305"/>
      <c r="J485" s="305"/>
      <c r="K485" s="305"/>
      <c r="L485" s="305"/>
      <c r="M485" s="305"/>
      <c r="N485" s="305"/>
    </row>
    <row r="486" spans="1:14">
      <c r="A486" s="335"/>
      <c r="B486" s="305"/>
      <c r="C486" s="305"/>
      <c r="D486" s="305"/>
      <c r="E486" s="340"/>
      <c r="F486" s="305"/>
      <c r="G486" s="341"/>
      <c r="H486" s="342"/>
      <c r="I486" s="305"/>
      <c r="J486" s="305"/>
      <c r="K486" s="305"/>
      <c r="L486" s="305"/>
      <c r="M486" s="305"/>
      <c r="N486" s="305"/>
    </row>
    <row r="487" spans="1:14">
      <c r="A487" s="335"/>
      <c r="B487" s="305"/>
      <c r="C487" s="305"/>
      <c r="D487" s="305"/>
      <c r="E487" s="340"/>
      <c r="F487" s="305"/>
      <c r="G487" s="341"/>
      <c r="H487" s="342"/>
      <c r="I487" s="305"/>
      <c r="J487" s="305"/>
      <c r="K487" s="305"/>
      <c r="L487" s="305"/>
      <c r="M487" s="305"/>
      <c r="N487" s="305"/>
    </row>
    <row r="488" spans="1:14">
      <c r="A488" s="335"/>
      <c r="B488" s="305"/>
      <c r="C488" s="305"/>
      <c r="D488" s="305"/>
      <c r="E488" s="340"/>
      <c r="F488" s="305"/>
      <c r="G488" s="341"/>
      <c r="H488" s="342"/>
      <c r="I488" s="305"/>
      <c r="J488" s="305"/>
      <c r="K488" s="305"/>
      <c r="L488" s="305"/>
      <c r="M488" s="305"/>
      <c r="N488" s="305"/>
    </row>
    <row r="489" spans="1:14">
      <c r="A489" s="335"/>
      <c r="B489" s="305"/>
      <c r="C489" s="305"/>
      <c r="D489" s="305"/>
      <c r="E489" s="340"/>
      <c r="F489" s="305"/>
      <c r="G489" s="341"/>
      <c r="H489" s="342"/>
      <c r="I489" s="305"/>
      <c r="J489" s="305"/>
      <c r="K489" s="305"/>
      <c r="L489" s="305"/>
      <c r="M489" s="305"/>
      <c r="N489" s="305"/>
    </row>
    <row r="490" spans="1:14">
      <c r="A490" s="335"/>
      <c r="B490" s="305"/>
      <c r="C490" s="305"/>
      <c r="D490" s="305"/>
      <c r="E490" s="340"/>
      <c r="F490" s="305"/>
      <c r="G490" s="341"/>
      <c r="H490" s="342"/>
      <c r="I490" s="305"/>
      <c r="J490" s="305"/>
      <c r="K490" s="305"/>
      <c r="L490" s="305"/>
      <c r="M490" s="305"/>
      <c r="N490" s="305"/>
    </row>
    <row r="491" spans="1:14">
      <c r="A491" s="335"/>
      <c r="B491" s="305"/>
      <c r="C491" s="305"/>
      <c r="D491" s="305"/>
      <c r="E491" s="340"/>
      <c r="F491" s="305"/>
      <c r="G491" s="341"/>
      <c r="H491" s="342"/>
      <c r="I491" s="305"/>
      <c r="J491" s="305"/>
      <c r="K491" s="305"/>
      <c r="L491" s="305"/>
      <c r="M491" s="305"/>
      <c r="N491" s="305"/>
    </row>
    <row r="492" spans="1:14">
      <c r="A492" s="335"/>
      <c r="B492" s="305"/>
      <c r="C492" s="305"/>
      <c r="D492" s="305"/>
      <c r="E492" s="340"/>
      <c r="F492" s="305"/>
      <c r="G492" s="341"/>
      <c r="H492" s="342"/>
      <c r="I492" s="305"/>
      <c r="J492" s="305"/>
      <c r="K492" s="305"/>
      <c r="L492" s="305"/>
      <c r="M492" s="305"/>
      <c r="N492" s="305"/>
    </row>
    <row r="493" spans="1:14">
      <c r="A493" s="335"/>
      <c r="B493" s="305"/>
      <c r="C493" s="305"/>
      <c r="D493" s="305"/>
      <c r="E493" s="340"/>
      <c r="F493" s="305"/>
      <c r="G493" s="341"/>
      <c r="H493" s="342"/>
      <c r="I493" s="305"/>
      <c r="J493" s="305"/>
      <c r="K493" s="305"/>
      <c r="L493" s="305"/>
      <c r="M493" s="305"/>
      <c r="N493" s="305"/>
    </row>
    <row r="494" spans="1:14">
      <c r="A494" s="335"/>
      <c r="B494" s="305"/>
      <c r="C494" s="305"/>
      <c r="D494" s="305"/>
      <c r="E494" s="340"/>
      <c r="F494" s="305"/>
      <c r="G494" s="341"/>
      <c r="H494" s="342"/>
      <c r="I494" s="305"/>
      <c r="J494" s="305"/>
      <c r="K494" s="305"/>
      <c r="L494" s="305"/>
      <c r="M494" s="305"/>
      <c r="N494" s="305"/>
    </row>
    <row r="495" spans="1:14">
      <c r="A495" s="335"/>
      <c r="B495" s="305"/>
      <c r="C495" s="305"/>
      <c r="D495" s="305"/>
      <c r="E495" s="340"/>
      <c r="F495" s="305"/>
      <c r="G495" s="341"/>
      <c r="H495" s="342"/>
      <c r="I495" s="305"/>
      <c r="J495" s="305"/>
      <c r="K495" s="305"/>
      <c r="L495" s="305"/>
      <c r="M495" s="305"/>
      <c r="N495" s="305"/>
    </row>
    <row r="496" spans="1:14">
      <c r="A496" s="335"/>
      <c r="B496" s="305"/>
      <c r="C496" s="305"/>
      <c r="D496" s="305"/>
      <c r="E496" s="340"/>
      <c r="F496" s="305"/>
      <c r="G496" s="341"/>
      <c r="H496" s="342"/>
      <c r="I496" s="305"/>
      <c r="J496" s="305"/>
      <c r="K496" s="305"/>
      <c r="L496" s="305"/>
      <c r="M496" s="305"/>
      <c r="N496" s="305"/>
    </row>
    <row r="497" spans="1:14">
      <c r="A497" s="335"/>
      <c r="B497" s="305"/>
      <c r="C497" s="305"/>
      <c r="D497" s="305"/>
      <c r="E497" s="340"/>
      <c r="F497" s="305"/>
      <c r="G497" s="341"/>
      <c r="H497" s="342"/>
      <c r="I497" s="305"/>
      <c r="J497" s="305"/>
      <c r="K497" s="305"/>
      <c r="L497" s="305"/>
      <c r="M497" s="305"/>
      <c r="N497" s="305"/>
    </row>
    <row r="498" spans="1:14">
      <c r="A498" s="335"/>
      <c r="B498" s="305"/>
      <c r="C498" s="305"/>
      <c r="D498" s="305"/>
      <c r="E498" s="340"/>
      <c r="F498" s="305"/>
      <c r="G498" s="341"/>
      <c r="H498" s="342"/>
      <c r="I498" s="305"/>
      <c r="J498" s="305"/>
      <c r="K498" s="305"/>
      <c r="L498" s="305"/>
      <c r="M498" s="305"/>
      <c r="N498" s="305"/>
    </row>
    <row r="499" spans="1:14">
      <c r="A499" s="335"/>
      <c r="B499" s="305"/>
      <c r="C499" s="305"/>
      <c r="D499" s="305"/>
      <c r="E499" s="340"/>
      <c r="F499" s="305"/>
      <c r="G499" s="341"/>
      <c r="H499" s="342"/>
      <c r="I499" s="305"/>
      <c r="J499" s="305"/>
      <c r="K499" s="305"/>
      <c r="L499" s="305"/>
      <c r="M499" s="305"/>
      <c r="N499" s="305"/>
    </row>
    <row r="500" spans="1:14">
      <c r="A500" s="335"/>
      <c r="B500" s="305"/>
      <c r="C500" s="305"/>
      <c r="D500" s="305"/>
      <c r="E500" s="340"/>
      <c r="F500" s="305"/>
      <c r="G500" s="341"/>
      <c r="H500" s="342"/>
      <c r="I500" s="305"/>
      <c r="J500" s="305"/>
      <c r="K500" s="305"/>
      <c r="L500" s="305"/>
      <c r="M500" s="305"/>
      <c r="N500" s="305"/>
    </row>
    <row r="501" spans="1:14">
      <c r="A501" s="335"/>
      <c r="B501" s="305"/>
      <c r="C501" s="305"/>
      <c r="D501" s="305"/>
      <c r="E501" s="340"/>
      <c r="F501" s="305"/>
      <c r="G501" s="341"/>
      <c r="H501" s="342"/>
      <c r="I501" s="305"/>
      <c r="J501" s="305"/>
      <c r="K501" s="305"/>
      <c r="L501" s="305"/>
      <c r="M501" s="305"/>
      <c r="N501" s="305"/>
    </row>
    <row r="502" spans="1:14">
      <c r="A502" s="335"/>
      <c r="B502" s="305"/>
      <c r="C502" s="305"/>
      <c r="D502" s="305"/>
      <c r="E502" s="340"/>
      <c r="F502" s="305"/>
      <c r="G502" s="341"/>
      <c r="H502" s="342"/>
      <c r="I502" s="305"/>
      <c r="J502" s="305"/>
      <c r="K502" s="305"/>
      <c r="L502" s="305"/>
      <c r="M502" s="305"/>
      <c r="N502" s="305"/>
    </row>
    <row r="503" spans="1:14">
      <c r="A503" s="335"/>
      <c r="B503" s="305"/>
      <c r="C503" s="305"/>
      <c r="D503" s="305"/>
      <c r="E503" s="340"/>
      <c r="F503" s="305"/>
      <c r="G503" s="341"/>
      <c r="H503" s="342"/>
      <c r="I503" s="305"/>
      <c r="J503" s="305"/>
      <c r="K503" s="305"/>
      <c r="L503" s="305"/>
      <c r="M503" s="305"/>
      <c r="N503" s="305"/>
    </row>
    <row r="504" spans="1:14">
      <c r="A504" s="335"/>
      <c r="B504" s="305"/>
      <c r="C504" s="305"/>
      <c r="D504" s="305"/>
      <c r="E504" s="340"/>
      <c r="F504" s="305"/>
      <c r="G504" s="341"/>
      <c r="H504" s="342"/>
      <c r="I504" s="305"/>
      <c r="J504" s="305"/>
      <c r="K504" s="305"/>
      <c r="L504" s="305"/>
      <c r="M504" s="305"/>
      <c r="N504" s="305"/>
    </row>
    <row r="505" spans="1:14">
      <c r="A505" s="335"/>
      <c r="B505" s="305"/>
      <c r="C505" s="305"/>
      <c r="D505" s="305"/>
      <c r="E505" s="340"/>
      <c r="F505" s="305"/>
      <c r="G505" s="341"/>
      <c r="H505" s="342"/>
      <c r="I505" s="305"/>
      <c r="J505" s="305"/>
      <c r="K505" s="305"/>
      <c r="L505" s="305"/>
      <c r="M505" s="305"/>
      <c r="N505" s="305"/>
    </row>
    <row r="506" spans="1:14">
      <c r="A506" s="335"/>
      <c r="B506" s="305"/>
      <c r="C506" s="305"/>
      <c r="D506" s="305"/>
      <c r="E506" s="340"/>
      <c r="F506" s="305"/>
      <c r="G506" s="341"/>
      <c r="H506" s="342"/>
      <c r="I506" s="305"/>
      <c r="J506" s="305"/>
      <c r="K506" s="305"/>
      <c r="L506" s="305"/>
      <c r="M506" s="305"/>
      <c r="N506" s="305"/>
    </row>
    <row r="507" spans="1:14">
      <c r="A507" s="335"/>
      <c r="B507" s="305"/>
      <c r="C507" s="305"/>
      <c r="D507" s="305"/>
      <c r="E507" s="340"/>
      <c r="F507" s="305"/>
      <c r="G507" s="341"/>
      <c r="H507" s="342"/>
      <c r="I507" s="305"/>
      <c r="J507" s="305"/>
      <c r="K507" s="305"/>
      <c r="L507" s="305"/>
      <c r="M507" s="305"/>
      <c r="N507" s="305"/>
    </row>
    <row r="508" spans="1:14">
      <c r="A508" s="335"/>
      <c r="B508" s="305"/>
      <c r="C508" s="305"/>
      <c r="D508" s="305"/>
      <c r="E508" s="340"/>
      <c r="F508" s="305"/>
      <c r="G508" s="341"/>
      <c r="H508" s="342"/>
      <c r="I508" s="305"/>
      <c r="J508" s="305"/>
      <c r="K508" s="305"/>
      <c r="L508" s="305"/>
      <c r="M508" s="305"/>
      <c r="N508" s="305"/>
    </row>
    <row r="509" spans="1:14">
      <c r="A509" s="335"/>
      <c r="B509" s="305"/>
      <c r="C509" s="305"/>
      <c r="D509" s="305"/>
      <c r="E509" s="340"/>
      <c r="F509" s="305"/>
      <c r="G509" s="341"/>
      <c r="H509" s="342"/>
      <c r="I509" s="305"/>
      <c r="J509" s="305"/>
      <c r="K509" s="305"/>
      <c r="L509" s="305"/>
      <c r="M509" s="305"/>
      <c r="N509" s="305"/>
    </row>
    <row r="510" spans="1:14">
      <c r="A510" s="335"/>
      <c r="B510" s="305"/>
      <c r="C510" s="305"/>
      <c r="D510" s="305"/>
      <c r="E510" s="340"/>
      <c r="F510" s="305"/>
      <c r="G510" s="341"/>
      <c r="H510" s="342"/>
      <c r="I510" s="305"/>
      <c r="J510" s="305"/>
      <c r="K510" s="305"/>
      <c r="L510" s="305"/>
      <c r="M510" s="305"/>
      <c r="N510" s="305"/>
    </row>
    <row r="511" spans="1:14">
      <c r="A511" s="335"/>
      <c r="B511" s="305"/>
      <c r="C511" s="305"/>
      <c r="D511" s="305"/>
      <c r="E511" s="340"/>
      <c r="F511" s="305"/>
      <c r="G511" s="341"/>
      <c r="H511" s="342"/>
      <c r="I511" s="305"/>
      <c r="J511" s="305"/>
      <c r="K511" s="305"/>
      <c r="L511" s="305"/>
      <c r="M511" s="305"/>
      <c r="N511" s="305"/>
    </row>
    <row r="512" spans="1:14">
      <c r="A512" s="335"/>
      <c r="B512" s="305"/>
      <c r="C512" s="305"/>
      <c r="D512" s="305"/>
      <c r="E512" s="340"/>
      <c r="F512" s="305"/>
      <c r="G512" s="341"/>
      <c r="H512" s="342"/>
      <c r="I512" s="305"/>
      <c r="J512" s="305"/>
      <c r="K512" s="305"/>
      <c r="L512" s="305"/>
      <c r="M512" s="305"/>
      <c r="N512" s="305"/>
    </row>
    <row r="513" spans="1:14">
      <c r="A513" s="335"/>
      <c r="B513" s="305"/>
      <c r="C513" s="305"/>
      <c r="D513" s="305"/>
      <c r="E513" s="340"/>
      <c r="F513" s="305"/>
      <c r="G513" s="341"/>
      <c r="H513" s="342"/>
      <c r="I513" s="305"/>
      <c r="J513" s="305"/>
      <c r="K513" s="305"/>
      <c r="L513" s="305"/>
      <c r="M513" s="305"/>
      <c r="N513" s="305"/>
    </row>
    <row r="514" spans="1:14">
      <c r="A514" s="335"/>
      <c r="B514" s="305"/>
      <c r="C514" s="305"/>
      <c r="D514" s="305"/>
      <c r="E514" s="340"/>
      <c r="F514" s="305"/>
      <c r="G514" s="341"/>
      <c r="H514" s="342"/>
      <c r="I514" s="305"/>
      <c r="J514" s="305"/>
      <c r="K514" s="305"/>
      <c r="L514" s="305"/>
      <c r="M514" s="305"/>
      <c r="N514" s="305"/>
    </row>
  </sheetData>
  <mergeCells count="344">
    <mergeCell ref="D1:F1"/>
    <mergeCell ref="D2:L7"/>
    <mergeCell ref="CX43:CY43"/>
    <mergeCell ref="CX46:CY46"/>
    <mergeCell ref="CX47:CY47"/>
    <mergeCell ref="CU37:CV37"/>
    <mergeCell ref="CX9:CZ9"/>
    <mergeCell ref="CX10:CX11"/>
    <mergeCell ref="CY10:CY11"/>
    <mergeCell ref="CX32:CY32"/>
    <mergeCell ref="CX37:CY37"/>
    <mergeCell ref="CU19:CV19"/>
    <mergeCell ref="CR9:CT9"/>
    <mergeCell ref="CX19:CY19"/>
    <mergeCell ref="CX24:CY24"/>
    <mergeCell ref="CX28:CY28"/>
    <mergeCell ref="CR32:CS32"/>
    <mergeCell ref="CU24:CV24"/>
    <mergeCell ref="CU28:CV28"/>
    <mergeCell ref="CU32:CV32"/>
    <mergeCell ref="CL47:CM47"/>
    <mergeCell ref="CO32:CP32"/>
    <mergeCell ref="CU9:CW9"/>
    <mergeCell ref="CU10:CU11"/>
    <mergeCell ref="CV10:CV11"/>
    <mergeCell ref="CL19:CM19"/>
    <mergeCell ref="CL24:CM24"/>
    <mergeCell ref="CR10:CR11"/>
    <mergeCell ref="CS10:CS11"/>
    <mergeCell ref="CM10:CM11"/>
    <mergeCell ref="CO10:CO11"/>
    <mergeCell ref="CP10:CP11"/>
    <mergeCell ref="CO9:CQ9"/>
    <mergeCell ref="CU46:CV46"/>
    <mergeCell ref="CU47:CV47"/>
    <mergeCell ref="CR19:CS19"/>
    <mergeCell ref="CR24:CS24"/>
    <mergeCell ref="CO47:CP47"/>
    <mergeCell ref="CL43:CM43"/>
    <mergeCell ref="CO46:CP46"/>
    <mergeCell ref="CO43:CP43"/>
    <mergeCell ref="CO37:CP37"/>
    <mergeCell ref="CO28:CP28"/>
    <mergeCell ref="CO24:CP24"/>
    <mergeCell ref="CO19:CP19"/>
    <mergeCell ref="CU43:CV43"/>
    <mergeCell ref="CL28:CM28"/>
    <mergeCell ref="CL32:CM32"/>
    <mergeCell ref="CR46:CS46"/>
    <mergeCell ref="CR47:CS47"/>
    <mergeCell ref="CR37:CS37"/>
    <mergeCell ref="CR43:CS43"/>
    <mergeCell ref="CR28:CS28"/>
    <mergeCell ref="CL37:CM37"/>
    <mergeCell ref="CL46:CM46"/>
    <mergeCell ref="CI43:CJ43"/>
    <mergeCell ref="CI28:CJ28"/>
    <mergeCell ref="CI32:CJ32"/>
    <mergeCell ref="CI37:CJ37"/>
    <mergeCell ref="CI19:CJ19"/>
    <mergeCell ref="CI24:CJ24"/>
    <mergeCell ref="CI10:CI11"/>
    <mergeCell ref="CL9:CN9"/>
    <mergeCell ref="CL10:CL11"/>
    <mergeCell ref="CF9:CH9"/>
    <mergeCell ref="CF10:CF11"/>
    <mergeCell ref="CG10:CG11"/>
    <mergeCell ref="CJ10:CJ11"/>
    <mergeCell ref="CC9:CE9"/>
    <mergeCell ref="CI9:CK9"/>
    <mergeCell ref="CC10:CC11"/>
    <mergeCell ref="CD10:CD11"/>
    <mergeCell ref="CF24:CG24"/>
    <mergeCell ref="CF28:CG28"/>
    <mergeCell ref="BT47:BU47"/>
    <mergeCell ref="BZ19:CA19"/>
    <mergeCell ref="BZ24:CA24"/>
    <mergeCell ref="BZ28:CA28"/>
    <mergeCell ref="CF47:CG47"/>
    <mergeCell ref="CF37:CG37"/>
    <mergeCell ref="CF43:CG43"/>
    <mergeCell ref="CF46:CG46"/>
    <mergeCell ref="CC32:CD32"/>
    <mergeCell ref="CF32:CG32"/>
    <mergeCell ref="CF19:CG19"/>
    <mergeCell ref="CC47:CD47"/>
    <mergeCell ref="CC43:CD43"/>
    <mergeCell ref="BT37:BU37"/>
    <mergeCell ref="BZ37:CA37"/>
    <mergeCell ref="BZ43:CA43"/>
    <mergeCell ref="BT43:BU43"/>
    <mergeCell ref="CC24:CD24"/>
    <mergeCell ref="CC28:CD28"/>
    <mergeCell ref="CC19:CD19"/>
    <mergeCell ref="BZ47:CA47"/>
    <mergeCell ref="BZ32:CA32"/>
    <mergeCell ref="BZ9:CB9"/>
    <mergeCell ref="BZ10:BZ11"/>
    <mergeCell ref="CA10:CA11"/>
    <mergeCell ref="BW43:BX43"/>
    <mergeCell ref="BQ43:BR43"/>
    <mergeCell ref="BW10:BW11"/>
    <mergeCell ref="BT9:BV9"/>
    <mergeCell ref="BT10:BT11"/>
    <mergeCell ref="BU10:BU11"/>
    <mergeCell ref="BQ19:BR19"/>
    <mergeCell ref="BW19:BX19"/>
    <mergeCell ref="BN19:BO19"/>
    <mergeCell ref="AP47:AQ47"/>
    <mergeCell ref="AV9:AX9"/>
    <mergeCell ref="AV10:AV11"/>
    <mergeCell ref="AW10:AW11"/>
    <mergeCell ref="AV24:AW24"/>
    <mergeCell ref="AV47:AW47"/>
    <mergeCell ref="AP9:AR9"/>
    <mergeCell ref="AV43:AW43"/>
    <mergeCell ref="AV28:AW28"/>
    <mergeCell ref="AV19:AW19"/>
    <mergeCell ref="AS19:AT19"/>
    <mergeCell ref="AS9:AU9"/>
    <mergeCell ref="O43:P43"/>
    <mergeCell ref="R37:S37"/>
    <mergeCell ref="O37:P37"/>
    <mergeCell ref="O32:P32"/>
    <mergeCell ref="R28:S28"/>
    <mergeCell ref="X19:Y19"/>
    <mergeCell ref="X24:Y24"/>
    <mergeCell ref="X28:Y28"/>
    <mergeCell ref="AJ28:AK28"/>
    <mergeCell ref="AS24:AT24"/>
    <mergeCell ref="AP24:AQ24"/>
    <mergeCell ref="AP28:AQ28"/>
    <mergeCell ref="U37:V37"/>
    <mergeCell ref="AA37:AB37"/>
    <mergeCell ref="AG37:AH37"/>
    <mergeCell ref="O46:P46"/>
    <mergeCell ref="U46:V46"/>
    <mergeCell ref="AA46:AB46"/>
    <mergeCell ref="AG46:AH46"/>
    <mergeCell ref="AM46:AN46"/>
    <mergeCell ref="AP46:AQ46"/>
    <mergeCell ref="R46:S46"/>
    <mergeCell ref="X46:Y46"/>
    <mergeCell ref="AD46:AE46"/>
    <mergeCell ref="AJ46:AK46"/>
    <mergeCell ref="CI47:CJ47"/>
    <mergeCell ref="AS46:AT46"/>
    <mergeCell ref="AY46:AZ46"/>
    <mergeCell ref="BE46:BF46"/>
    <mergeCell ref="BN47:BO47"/>
    <mergeCell ref="BW47:BX47"/>
    <mergeCell ref="BK46:BL46"/>
    <mergeCell ref="BB46:BC46"/>
    <mergeCell ref="AV46:AW46"/>
    <mergeCell ref="BQ47:BR47"/>
    <mergeCell ref="CC46:CD46"/>
    <mergeCell ref="BB47:BC47"/>
    <mergeCell ref="CI46:CJ46"/>
    <mergeCell ref="AS47:AT47"/>
    <mergeCell ref="AY47:AZ47"/>
    <mergeCell ref="BE47:BF47"/>
    <mergeCell ref="BK47:BL47"/>
    <mergeCell ref="BQ46:BR46"/>
    <mergeCell ref="BW46:BX46"/>
    <mergeCell ref="BT46:BU46"/>
    <mergeCell ref="BN46:BO46"/>
    <mergeCell ref="BH46:BI46"/>
    <mergeCell ref="BH47:BI47"/>
    <mergeCell ref="BZ46:CA46"/>
    <mergeCell ref="H47:K47"/>
    <mergeCell ref="O47:P47"/>
    <mergeCell ref="U47:V47"/>
    <mergeCell ref="AA47:AB47"/>
    <mergeCell ref="AG47:AH47"/>
    <mergeCell ref="AM47:AN47"/>
    <mergeCell ref="R47:S47"/>
    <mergeCell ref="X47:Y47"/>
    <mergeCell ref="AD47:AE47"/>
    <mergeCell ref="AJ47:AK47"/>
    <mergeCell ref="R43:S43"/>
    <mergeCell ref="X43:Y43"/>
    <mergeCell ref="AD43:AE43"/>
    <mergeCell ref="AP43:AQ43"/>
    <mergeCell ref="BN43:BO43"/>
    <mergeCell ref="U43:V43"/>
    <mergeCell ref="AA43:AB43"/>
    <mergeCell ref="AJ43:AK43"/>
    <mergeCell ref="BE43:BF43"/>
    <mergeCell ref="BB43:BC43"/>
    <mergeCell ref="AY43:AZ43"/>
    <mergeCell ref="AS43:AT43"/>
    <mergeCell ref="AG43:AH43"/>
    <mergeCell ref="AM43:AN43"/>
    <mergeCell ref="BK43:BL43"/>
    <mergeCell ref="BH43:BI43"/>
    <mergeCell ref="AD37:AE37"/>
    <mergeCell ref="AJ37:AK37"/>
    <mergeCell ref="BW37:BX37"/>
    <mergeCell ref="CC37:CD37"/>
    <mergeCell ref="BB37:BC37"/>
    <mergeCell ref="AP37:AQ37"/>
    <mergeCell ref="AY37:AZ37"/>
    <mergeCell ref="BE37:BF37"/>
    <mergeCell ref="BN37:BO37"/>
    <mergeCell ref="AV37:AW37"/>
    <mergeCell ref="BK37:BL37"/>
    <mergeCell ref="BQ37:BR37"/>
    <mergeCell ref="R32:S32"/>
    <mergeCell ref="X32:Y32"/>
    <mergeCell ref="AD32:AE32"/>
    <mergeCell ref="AJ32:AK32"/>
    <mergeCell ref="AM37:AN37"/>
    <mergeCell ref="AS37:AT37"/>
    <mergeCell ref="BW32:BX32"/>
    <mergeCell ref="BH32:BI32"/>
    <mergeCell ref="U32:V32"/>
    <mergeCell ref="AA32:AB32"/>
    <mergeCell ref="AG32:AH32"/>
    <mergeCell ref="AM32:AN32"/>
    <mergeCell ref="AS32:AT32"/>
    <mergeCell ref="BH37:BI37"/>
    <mergeCell ref="BB32:BC32"/>
    <mergeCell ref="AV32:AW32"/>
    <mergeCell ref="AP32:AQ32"/>
    <mergeCell ref="BN32:BO32"/>
    <mergeCell ref="BT32:BU32"/>
    <mergeCell ref="AY32:AZ32"/>
    <mergeCell ref="BE32:BF32"/>
    <mergeCell ref="BK32:BL32"/>
    <mergeCell ref="BQ32:BR32"/>
    <mergeCell ref="X37:Y37"/>
    <mergeCell ref="AY19:AZ19"/>
    <mergeCell ref="BK28:BL28"/>
    <mergeCell ref="AY28:AZ28"/>
    <mergeCell ref="BT28:BU28"/>
    <mergeCell ref="BB24:BC24"/>
    <mergeCell ref="BH19:BI19"/>
    <mergeCell ref="BH24:BI24"/>
    <mergeCell ref="BH28:BI28"/>
    <mergeCell ref="BW28:BX28"/>
    <mergeCell ref="BT24:BU24"/>
    <mergeCell ref="BQ24:BR24"/>
    <mergeCell ref="BW24:BX24"/>
    <mergeCell ref="BB28:BC28"/>
    <mergeCell ref="BN24:BO24"/>
    <mergeCell ref="BQ28:BR28"/>
    <mergeCell ref="BB19:BC19"/>
    <mergeCell ref="BE28:BF28"/>
    <mergeCell ref="AY24:AZ24"/>
    <mergeCell ref="BE24:BF24"/>
    <mergeCell ref="BE19:BF19"/>
    <mergeCell ref="BN28:BO28"/>
    <mergeCell ref="BK24:BL24"/>
    <mergeCell ref="BK19:BL19"/>
    <mergeCell ref="BT19:BU19"/>
    <mergeCell ref="R19:S19"/>
    <mergeCell ref="AM19:AN19"/>
    <mergeCell ref="R24:S24"/>
    <mergeCell ref="O24:P24"/>
    <mergeCell ref="U24:V24"/>
    <mergeCell ref="AA24:AB24"/>
    <mergeCell ref="AG24:AH24"/>
    <mergeCell ref="AM24:AN24"/>
    <mergeCell ref="AJ24:AK24"/>
    <mergeCell ref="AD24:AE24"/>
    <mergeCell ref="O28:P28"/>
    <mergeCell ref="U28:V28"/>
    <mergeCell ref="AA28:AB28"/>
    <mergeCell ref="AG28:AH28"/>
    <mergeCell ref="AM28:AN28"/>
    <mergeCell ref="AS28:AT28"/>
    <mergeCell ref="AD28:AE28"/>
    <mergeCell ref="O19:P19"/>
    <mergeCell ref="U19:V19"/>
    <mergeCell ref="AA19:AB19"/>
    <mergeCell ref="AG19:AH19"/>
    <mergeCell ref="AP19:AQ19"/>
    <mergeCell ref="AJ19:AK19"/>
    <mergeCell ref="AD19:AE19"/>
    <mergeCell ref="A9:A11"/>
    <mergeCell ref="B9:B11"/>
    <mergeCell ref="C9:C11"/>
    <mergeCell ref="D9:D11"/>
    <mergeCell ref="AG10:AG11"/>
    <mergeCell ref="R9:T9"/>
    <mergeCell ref="R10:R11"/>
    <mergeCell ref="AY9:BA9"/>
    <mergeCell ref="E9:E11"/>
    <mergeCell ref="AB10:AB11"/>
    <mergeCell ref="X9:Z9"/>
    <mergeCell ref="X10:X11"/>
    <mergeCell ref="Y10:Y11"/>
    <mergeCell ref="AH10:AH11"/>
    <mergeCell ref="AM10:AM11"/>
    <mergeCell ref="AD9:AF9"/>
    <mergeCell ref="AA10:AA11"/>
    <mergeCell ref="AE10:AE11"/>
    <mergeCell ref="K9:L10"/>
    <mergeCell ref="AT10:AT11"/>
    <mergeCell ref="AD10:AD11"/>
    <mergeCell ref="S10:S11"/>
    <mergeCell ref="CI59:CK59"/>
    <mergeCell ref="AI5:CJ7"/>
    <mergeCell ref="BL10:BL11"/>
    <mergeCell ref="BQ10:BQ11"/>
    <mergeCell ref="BE10:BE11"/>
    <mergeCell ref="AN10:AN11"/>
    <mergeCell ref="AK10:AK11"/>
    <mergeCell ref="BH9:BJ9"/>
    <mergeCell ref="AZ10:AZ11"/>
    <mergeCell ref="AY10:AY11"/>
    <mergeCell ref="BB9:BD9"/>
    <mergeCell ref="BB10:BB11"/>
    <mergeCell ref="BK9:BM9"/>
    <mergeCell ref="AP10:AP11"/>
    <mergeCell ref="BW9:BY9"/>
    <mergeCell ref="BK10:BK11"/>
    <mergeCell ref="F9:J10"/>
    <mergeCell ref="O9:Q9"/>
    <mergeCell ref="U9:W9"/>
    <mergeCell ref="AA9:AC9"/>
    <mergeCell ref="AG9:AI9"/>
    <mergeCell ref="U10:U11"/>
    <mergeCell ref="AM9:AO9"/>
    <mergeCell ref="O10:O11"/>
    <mergeCell ref="BC10:BC11"/>
    <mergeCell ref="BE9:BG9"/>
    <mergeCell ref="BN9:BP9"/>
    <mergeCell ref="BN10:BN11"/>
    <mergeCell ref="BO10:BO11"/>
    <mergeCell ref="BR10:BR11"/>
    <mergeCell ref="BX10:BX11"/>
    <mergeCell ref="F8:H8"/>
    <mergeCell ref="AQ10:AQ11"/>
    <mergeCell ref="BQ9:BS9"/>
    <mergeCell ref="C51:P51"/>
    <mergeCell ref="BH10:BH11"/>
    <mergeCell ref="BI10:BI11"/>
    <mergeCell ref="P10:P11"/>
    <mergeCell ref="V10:V11"/>
    <mergeCell ref="AJ9:AL9"/>
    <mergeCell ref="AJ10:AJ11"/>
    <mergeCell ref="BF10:BF11"/>
    <mergeCell ref="AS10:AS11"/>
  </mergeCells>
  <printOptions horizontalCentered="1" verticalCentered="1"/>
  <pageMargins left="0.19685039370078741" right="0.19685039370078741" top="0.59055118110236227" bottom="0.59055118110236227" header="0.31496062992125984" footer="0.31496062992125984"/>
  <pageSetup paperSize="9" scale="79" fitToHeight="0" orientation="landscape" r:id="rId1"/>
  <headerFooter>
    <oddHeader>Página &amp;P de &amp;N</oddHeader>
    <oddFooter>&amp;F</oddFooter>
  </headerFooter>
  <rowBreaks count="4" manualBreakCount="4">
    <brk id="24" max="103" man="1"/>
    <brk id="39" max="103" man="1"/>
    <brk id="62" max="103" man="1"/>
    <brk id="64" max="103" man="1"/>
  </rowBreaks>
  <colBreaks count="1" manualBreakCount="1">
    <brk id="14" max="60" man="1"/>
  </colBreaks>
  <drawing r:id="rId2"/>
</worksheet>
</file>

<file path=xl/worksheets/sheet28.xml><?xml version="1.0" encoding="utf-8"?>
<worksheet xmlns="http://schemas.openxmlformats.org/spreadsheetml/2006/main" xmlns:r="http://schemas.openxmlformats.org/officeDocument/2006/relationships">
  <sheetPr codeName="Plan40">
    <tabColor rgb="FFFF9900"/>
    <pageSetUpPr fitToPage="1"/>
  </sheetPr>
  <dimension ref="A1:AA48"/>
  <sheetViews>
    <sheetView view="pageBreakPreview" topLeftCell="A4" zoomScale="75" zoomScaleSheetLayoutView="75" workbookViewId="0">
      <selection activeCell="M33" sqref="M33:N33"/>
    </sheetView>
  </sheetViews>
  <sheetFormatPr defaultRowHeight="12.75"/>
  <cols>
    <col min="1" max="1" width="6.7109375" customWidth="1"/>
    <col min="2" max="2" width="38.5703125" customWidth="1"/>
    <col min="3" max="3" width="15.42578125" customWidth="1"/>
    <col min="4" max="4" width="8.85546875" customWidth="1"/>
    <col min="5" max="5" width="11.5703125" customWidth="1"/>
    <col min="6" max="6" width="6.85546875" customWidth="1"/>
    <col min="7" max="7" width="11.85546875" bestFit="1" customWidth="1"/>
    <col min="8" max="8" width="6.85546875" customWidth="1"/>
    <col min="9" max="9" width="11.85546875" bestFit="1" customWidth="1"/>
    <col min="10" max="10" width="6.85546875" customWidth="1"/>
    <col min="11" max="11" width="11.7109375" customWidth="1"/>
    <col min="12" max="12" width="6.85546875" customWidth="1"/>
    <col min="13" max="13" width="12.7109375" customWidth="1"/>
    <col min="14" max="14" width="6.85546875" customWidth="1"/>
    <col min="15" max="15" width="11.85546875" customWidth="1"/>
    <col min="16" max="16" width="6.85546875" customWidth="1"/>
    <col min="17" max="17" width="13.42578125" hidden="1" customWidth="1"/>
    <col min="18" max="18" width="6.85546875" hidden="1" customWidth="1"/>
    <col min="19" max="19" width="11.5703125" hidden="1" customWidth="1"/>
    <col min="20" max="20" width="6.85546875" hidden="1" customWidth="1"/>
    <col min="21" max="21" width="12.42578125" hidden="1" customWidth="1"/>
    <col min="22" max="22" width="6.85546875" hidden="1" customWidth="1"/>
    <col min="23" max="23" width="11.85546875" hidden="1" customWidth="1"/>
    <col min="24" max="24" width="6.85546875" hidden="1" customWidth="1"/>
    <col min="25" max="25" width="11.7109375" hidden="1" customWidth="1"/>
    <col min="26" max="26" width="7.85546875" hidden="1" customWidth="1"/>
    <col min="27" max="27" width="6.5703125" bestFit="1" customWidth="1"/>
  </cols>
  <sheetData>
    <row r="1" spans="1:27">
      <c r="A1" s="67"/>
      <c r="B1" s="67"/>
      <c r="C1" s="67"/>
      <c r="D1" s="67"/>
      <c r="E1" s="67"/>
      <c r="F1" s="67"/>
      <c r="G1" s="67"/>
      <c r="H1" s="67"/>
      <c r="I1" s="67"/>
    </row>
    <row r="2" spans="1:27" ht="23.25">
      <c r="A2" s="68"/>
      <c r="B2" s="67"/>
      <c r="C2" s="69" t="s">
        <v>23</v>
      </c>
      <c r="D2" s="67"/>
      <c r="E2" s="67"/>
      <c r="F2" s="67"/>
      <c r="G2" s="67"/>
      <c r="H2" s="67"/>
      <c r="I2" s="67"/>
    </row>
    <row r="3" spans="1:27" ht="23.25">
      <c r="A3" s="68"/>
      <c r="B3" s="67"/>
      <c r="C3" s="69" t="s">
        <v>27</v>
      </c>
      <c r="D3" s="67"/>
      <c r="E3" s="67"/>
      <c r="F3" s="67"/>
      <c r="G3" s="67"/>
      <c r="H3" s="67"/>
      <c r="I3" s="67"/>
    </row>
    <row r="4" spans="1:27" ht="23.25">
      <c r="A4" s="68"/>
      <c r="B4" s="67"/>
      <c r="C4" s="70" t="s">
        <v>169</v>
      </c>
      <c r="D4" s="67"/>
      <c r="E4" s="67"/>
      <c r="F4" s="67"/>
      <c r="G4" s="67"/>
      <c r="H4" s="67"/>
      <c r="I4" s="67"/>
    </row>
    <row r="5" spans="1:27" ht="23.25">
      <c r="A5" s="68" t="s">
        <v>28</v>
      </c>
      <c r="B5" s="68"/>
      <c r="C5" s="68"/>
      <c r="D5" s="68"/>
      <c r="E5" s="68"/>
      <c r="F5" s="68"/>
      <c r="G5" s="68"/>
      <c r="I5" s="145"/>
    </row>
    <row r="6" spans="1:27" ht="18">
      <c r="A6" s="20" t="str">
        <f>CONSOLIDA!A6</f>
        <v>ESTABELECIMENTO: EE MARIO CORREA DA COSTA - QUADRA POLIESPORTIVA COBERTA</v>
      </c>
      <c r="B6" s="71"/>
      <c r="C6" s="71"/>
      <c r="D6" s="71"/>
      <c r="E6" s="67"/>
      <c r="F6" s="67"/>
    </row>
    <row r="7" spans="1:27" ht="18">
      <c r="A7" s="20" t="str">
        <f>CONSOLIDA!A7</f>
        <v>MUNICÍPIO: PARANAITA-MT</v>
      </c>
      <c r="B7" s="71"/>
      <c r="C7" s="71"/>
      <c r="D7" s="71"/>
      <c r="E7" s="67"/>
      <c r="F7" s="67"/>
      <c r="G7" s="145" t="s">
        <v>106</v>
      </c>
      <c r="H7" s="184">
        <v>180</v>
      </c>
      <c r="I7" s="144" t="s">
        <v>105</v>
      </c>
    </row>
    <row r="8" spans="1:27" ht="18">
      <c r="A8" s="20" t="str">
        <f>CONSOLIDA!A8</f>
        <v xml:space="preserve">ENDEREÇO: VIA 2, CENTRO </v>
      </c>
      <c r="B8" s="72"/>
      <c r="C8" s="72"/>
      <c r="D8" s="73"/>
      <c r="E8" s="67"/>
      <c r="F8" s="67"/>
      <c r="G8" s="145"/>
      <c r="H8" s="184"/>
      <c r="I8" s="144"/>
    </row>
    <row r="9" spans="1:27" ht="18">
      <c r="A9" s="20" t="s">
        <v>8</v>
      </c>
      <c r="B9" s="72"/>
      <c r="C9" s="72"/>
      <c r="D9" s="73"/>
      <c r="E9" s="67"/>
      <c r="F9" s="67"/>
      <c r="G9" s="67"/>
      <c r="H9" s="67"/>
      <c r="I9" s="67"/>
    </row>
    <row r="10" spans="1:27" ht="16.5">
      <c r="A10" s="405" t="str">
        <f>CONSOLIDA!B13</f>
        <v>CONSTRUÇÃO DE QUADRA POLI-ESPORTIVA COBERTA COM ARQUIBANCADA DE 2 DEGRAUS NAS DUAS LATERAIS  - DIMENSÃO DA QUADRA 24X32M</v>
      </c>
      <c r="B10" s="74"/>
      <c r="C10" s="72"/>
      <c r="D10" s="73"/>
      <c r="E10" s="67"/>
      <c r="F10" s="67"/>
      <c r="G10" s="67"/>
      <c r="H10" s="67"/>
      <c r="I10" s="67"/>
    </row>
    <row r="11" spans="1:27" ht="15.75">
      <c r="A11" s="11"/>
      <c r="B11" s="74"/>
      <c r="C11" s="72"/>
      <c r="D11" s="73"/>
      <c r="E11" s="67"/>
      <c r="F11" s="67"/>
      <c r="G11" s="67"/>
      <c r="H11" s="67"/>
      <c r="I11" s="67"/>
    </row>
    <row r="12" spans="1:27" ht="13.5" thickBot="1">
      <c r="A12" s="627" t="s">
        <v>28</v>
      </c>
      <c r="B12" s="658"/>
      <c r="C12" s="658"/>
      <c r="D12" s="658"/>
      <c r="E12" s="659"/>
      <c r="F12" s="659"/>
      <c r="G12" s="659"/>
      <c r="H12" s="659"/>
      <c r="I12" s="659"/>
      <c r="J12" s="659"/>
      <c r="K12" s="659"/>
      <c r="L12" s="659"/>
      <c r="M12" s="659"/>
      <c r="N12" s="659"/>
      <c r="O12" s="659"/>
      <c r="P12" s="659"/>
      <c r="Q12" s="659"/>
      <c r="R12" s="659"/>
      <c r="S12" s="659"/>
      <c r="T12" s="659"/>
    </row>
    <row r="13" spans="1:27" s="75" customFormat="1" ht="16.5" thickBot="1">
      <c r="A13" s="650" t="s">
        <v>5</v>
      </c>
      <c r="B13" s="631" t="s">
        <v>29</v>
      </c>
      <c r="C13" s="613" t="s">
        <v>30</v>
      </c>
      <c r="D13" s="613"/>
      <c r="E13" s="654" t="s">
        <v>31</v>
      </c>
      <c r="F13" s="655"/>
      <c r="G13" s="655"/>
      <c r="H13" s="655"/>
      <c r="I13" s="655"/>
      <c r="J13" s="655"/>
      <c r="K13" s="655"/>
      <c r="L13" s="655"/>
      <c r="M13" s="655"/>
      <c r="N13" s="655"/>
      <c r="O13" s="655"/>
      <c r="P13" s="655"/>
      <c r="Q13" s="655"/>
      <c r="R13" s="655"/>
      <c r="S13" s="655"/>
      <c r="T13" s="655"/>
      <c r="U13" s="655"/>
      <c r="V13" s="655"/>
      <c r="W13" s="655"/>
      <c r="X13" s="655"/>
      <c r="Y13" s="655"/>
      <c r="Z13" s="656"/>
    </row>
    <row r="14" spans="1:27" s="75" customFormat="1" ht="16.5" thickBot="1">
      <c r="A14" s="651"/>
      <c r="B14" s="632"/>
      <c r="C14" s="613"/>
      <c r="D14" s="613"/>
      <c r="E14" s="657" t="s">
        <v>32</v>
      </c>
      <c r="F14" s="657"/>
      <c r="G14" s="657" t="s">
        <v>33</v>
      </c>
      <c r="H14" s="657"/>
      <c r="I14" s="657" t="s">
        <v>34</v>
      </c>
      <c r="J14" s="657"/>
      <c r="K14" s="657" t="s">
        <v>61</v>
      </c>
      <c r="L14" s="657"/>
      <c r="M14" s="657" t="s">
        <v>25</v>
      </c>
      <c r="N14" s="657"/>
      <c r="O14" s="657" t="s">
        <v>26</v>
      </c>
      <c r="P14" s="657"/>
      <c r="Q14" s="657" t="s">
        <v>125</v>
      </c>
      <c r="R14" s="657"/>
      <c r="S14" s="657" t="s">
        <v>126</v>
      </c>
      <c r="T14" s="657"/>
      <c r="U14" s="657" t="s">
        <v>127</v>
      </c>
      <c r="V14" s="657"/>
      <c r="W14" s="657" t="s">
        <v>128</v>
      </c>
      <c r="X14" s="657"/>
      <c r="Y14" s="657" t="s">
        <v>129</v>
      </c>
      <c r="Z14" s="657"/>
    </row>
    <row r="15" spans="1:27" s="75" customFormat="1" ht="15.75" thickBot="1">
      <c r="A15" s="652"/>
      <c r="B15" s="653"/>
      <c r="C15" s="76" t="s">
        <v>35</v>
      </c>
      <c r="D15" s="77" t="s">
        <v>36</v>
      </c>
      <c r="E15" s="76" t="s">
        <v>35</v>
      </c>
      <c r="F15" s="77" t="s">
        <v>36</v>
      </c>
      <c r="G15" s="78" t="s">
        <v>37</v>
      </c>
      <c r="H15" s="79" t="s">
        <v>36</v>
      </c>
      <c r="I15" s="78" t="s">
        <v>37</v>
      </c>
      <c r="J15" s="79" t="s">
        <v>36</v>
      </c>
      <c r="K15" s="78" t="s">
        <v>37</v>
      </c>
      <c r="L15" s="79" t="s">
        <v>36</v>
      </c>
      <c r="M15" s="78" t="s">
        <v>37</v>
      </c>
      <c r="N15" s="79" t="s">
        <v>36</v>
      </c>
      <c r="O15" s="78" t="s">
        <v>37</v>
      </c>
      <c r="P15" s="79" t="s">
        <v>36</v>
      </c>
      <c r="Q15" s="78" t="s">
        <v>37</v>
      </c>
      <c r="R15" s="79" t="s">
        <v>36</v>
      </c>
      <c r="S15" s="78" t="s">
        <v>37</v>
      </c>
      <c r="T15" s="79" t="s">
        <v>36</v>
      </c>
      <c r="U15" s="78" t="s">
        <v>37</v>
      </c>
      <c r="V15" s="79" t="s">
        <v>36</v>
      </c>
      <c r="W15" s="78" t="s">
        <v>37</v>
      </c>
      <c r="X15" s="79" t="s">
        <v>36</v>
      </c>
      <c r="Y15" s="78" t="s">
        <v>37</v>
      </c>
      <c r="Z15" s="79" t="s">
        <v>36</v>
      </c>
    </row>
    <row r="16" spans="1:27" s="75" customFormat="1" ht="30">
      <c r="A16" s="55" t="s">
        <v>88</v>
      </c>
      <c r="B16" s="24" t="str">
        <f>Quadra!C12</f>
        <v>MURETA DE PROTEÇÃO / ARQUIBANCADA</v>
      </c>
      <c r="C16" s="18">
        <f>Quadra!L19</f>
        <v>12517.58</v>
      </c>
      <c r="D16" s="57">
        <f>(C16/$C$23)</f>
        <v>3.4705833653611073E-2</v>
      </c>
      <c r="E16" s="60">
        <v>6258.79</v>
      </c>
      <c r="F16" s="62">
        <v>50</v>
      </c>
      <c r="G16" s="60">
        <v>6258.79</v>
      </c>
      <c r="H16" s="63">
        <v>50</v>
      </c>
      <c r="I16" s="60">
        <f t="shared" ref="I16" si="0">C16*J16/100</f>
        <v>0</v>
      </c>
      <c r="J16" s="63">
        <v>0</v>
      </c>
      <c r="K16" s="64">
        <f t="shared" ref="K16" si="1">C16*L16/100</f>
        <v>0</v>
      </c>
      <c r="L16" s="62">
        <v>0</v>
      </c>
      <c r="M16" s="60">
        <f t="shared" ref="M16" si="2">C16*N16/100</f>
        <v>0</v>
      </c>
      <c r="N16" s="63">
        <v>0</v>
      </c>
      <c r="O16" s="64">
        <f t="shared" ref="O16" si="3">C16*P16/100</f>
        <v>0</v>
      </c>
      <c r="P16" s="62">
        <v>0</v>
      </c>
      <c r="Q16" s="64">
        <f t="shared" ref="Q16" si="4">C16*R16/100</f>
        <v>0</v>
      </c>
      <c r="R16" s="62">
        <v>0</v>
      </c>
      <c r="S16" s="60">
        <f t="shared" ref="S16" si="5">(C16*T16)/100</f>
        <v>0</v>
      </c>
      <c r="T16" s="63">
        <v>0</v>
      </c>
      <c r="U16" s="64">
        <f t="shared" ref="U16" si="6">(V16*C16)/100</f>
        <v>0</v>
      </c>
      <c r="V16" s="62">
        <v>0</v>
      </c>
      <c r="W16" s="60">
        <f t="shared" ref="W16" si="7">(X16*C16)/100</f>
        <v>0</v>
      </c>
      <c r="X16" s="63">
        <v>0</v>
      </c>
      <c r="Y16" s="60">
        <f t="shared" ref="Y16" si="8">(Z16*C16)/100</f>
        <v>0</v>
      </c>
      <c r="Z16" s="63">
        <v>0</v>
      </c>
      <c r="AA16" s="82">
        <f t="shared" ref="AA16" si="9">P16+N16+L16+J16+H16+F16</f>
        <v>100</v>
      </c>
    </row>
    <row r="17" spans="1:27" s="75" customFormat="1" ht="15">
      <c r="A17" s="55" t="s">
        <v>90</v>
      </c>
      <c r="B17" s="39" t="str">
        <f>Quadra!C20</f>
        <v>COBERTURA</v>
      </c>
      <c r="C17" s="18">
        <f>Quadra!L24</f>
        <v>254723.35</v>
      </c>
      <c r="D17" s="57">
        <f>(C17/$C$23)</f>
        <v>0.70623764440015979</v>
      </c>
      <c r="E17" s="60">
        <f t="shared" ref="E17:E22" si="10">C17*F17/100</f>
        <v>0</v>
      </c>
      <c r="F17" s="62">
        <v>0</v>
      </c>
      <c r="G17" s="60">
        <f t="shared" ref="G17:G22" si="11">C17*H17/100</f>
        <v>63680.837500000001</v>
      </c>
      <c r="H17" s="63">
        <v>25</v>
      </c>
      <c r="I17" s="60">
        <f t="shared" ref="I17:I22" si="12">C17*J17/100</f>
        <v>63680.837500000001</v>
      </c>
      <c r="J17" s="63">
        <v>25</v>
      </c>
      <c r="K17" s="64">
        <f t="shared" ref="K17:K22" si="13">C17*L17/100</f>
        <v>63680.837500000001</v>
      </c>
      <c r="L17" s="62">
        <v>25</v>
      </c>
      <c r="M17" s="60">
        <f t="shared" ref="M17:M22" si="14">C17*N17/100</f>
        <v>63680.837500000001</v>
      </c>
      <c r="N17" s="63">
        <v>25</v>
      </c>
      <c r="O17" s="64">
        <f t="shared" ref="O17:O22" si="15">C17*P17/100</f>
        <v>0</v>
      </c>
      <c r="P17" s="62">
        <v>0</v>
      </c>
      <c r="Q17" s="64">
        <f t="shared" ref="Q17:Q22" si="16">C17*R17/100</f>
        <v>0</v>
      </c>
      <c r="R17" s="62">
        <v>0</v>
      </c>
      <c r="S17" s="60">
        <f t="shared" ref="S17:S22" si="17">(C17*T17)/100</f>
        <v>0</v>
      </c>
      <c r="T17" s="63">
        <v>0</v>
      </c>
      <c r="U17" s="64">
        <f t="shared" ref="U17:U22" si="18">(V17*C17)/100</f>
        <v>0</v>
      </c>
      <c r="V17" s="62">
        <v>0</v>
      </c>
      <c r="W17" s="60">
        <f t="shared" ref="W17:W22" si="19">(X17*C17)/100</f>
        <v>0</v>
      </c>
      <c r="X17" s="63">
        <v>0</v>
      </c>
      <c r="Y17" s="60">
        <f t="shared" ref="Y17:Y22" si="20">(Z17*C17)/100</f>
        <v>0</v>
      </c>
      <c r="Z17" s="63">
        <v>0</v>
      </c>
      <c r="AA17" s="82">
        <f t="shared" ref="AA17:AA22" si="21">P17+N17+L17+J17+H17+F17</f>
        <v>100</v>
      </c>
    </row>
    <row r="18" spans="1:27" s="75" customFormat="1" ht="15">
      <c r="A18" s="83" t="s">
        <v>92</v>
      </c>
      <c r="B18" s="39" t="str">
        <f>Quadra!C25</f>
        <v>REVESTIMENTOS</v>
      </c>
      <c r="C18" s="18">
        <f>Quadra!L28</f>
        <v>4220.42</v>
      </c>
      <c r="D18" s="57">
        <f>(C18/$C$23)</f>
        <v>1.1701398710323661E-2</v>
      </c>
      <c r="E18" s="60">
        <f t="shared" si="10"/>
        <v>0</v>
      </c>
      <c r="F18" s="62">
        <v>0</v>
      </c>
      <c r="G18" s="60">
        <f t="shared" si="11"/>
        <v>0</v>
      </c>
      <c r="H18" s="63">
        <v>0</v>
      </c>
      <c r="I18" s="60">
        <f t="shared" si="12"/>
        <v>1266.126</v>
      </c>
      <c r="J18" s="63">
        <v>30</v>
      </c>
      <c r="K18" s="64">
        <f t="shared" si="13"/>
        <v>1688.1679999999999</v>
      </c>
      <c r="L18" s="62">
        <v>40</v>
      </c>
      <c r="M18" s="60">
        <f t="shared" si="14"/>
        <v>1266.126</v>
      </c>
      <c r="N18" s="63">
        <v>30</v>
      </c>
      <c r="O18" s="64">
        <f t="shared" si="15"/>
        <v>0</v>
      </c>
      <c r="P18" s="62">
        <v>0</v>
      </c>
      <c r="Q18" s="64">
        <f t="shared" si="16"/>
        <v>0</v>
      </c>
      <c r="R18" s="62">
        <v>0</v>
      </c>
      <c r="S18" s="60">
        <f t="shared" si="17"/>
        <v>0</v>
      </c>
      <c r="T18" s="63">
        <v>0</v>
      </c>
      <c r="U18" s="64">
        <f t="shared" si="18"/>
        <v>0</v>
      </c>
      <c r="V18" s="62">
        <v>0</v>
      </c>
      <c r="W18" s="60">
        <f t="shared" si="19"/>
        <v>0</v>
      </c>
      <c r="X18" s="63">
        <v>0</v>
      </c>
      <c r="Y18" s="60">
        <f t="shared" si="20"/>
        <v>0</v>
      </c>
      <c r="Z18" s="63">
        <v>0</v>
      </c>
      <c r="AA18" s="82">
        <f t="shared" si="21"/>
        <v>100</v>
      </c>
    </row>
    <row r="19" spans="1:27" s="75" customFormat="1" ht="15">
      <c r="A19" s="83" t="s">
        <v>94</v>
      </c>
      <c r="B19" s="39" t="str">
        <f>Quadra!C29</f>
        <v>PISOS</v>
      </c>
      <c r="C19" s="18">
        <f>Quadra!L32</f>
        <v>13793.25</v>
      </c>
      <c r="D19" s="57">
        <f>(C19/$C$23)</f>
        <v>3.8242714649530579E-2</v>
      </c>
      <c r="E19" s="60">
        <f t="shared" si="10"/>
        <v>0</v>
      </c>
      <c r="F19" s="62">
        <v>0</v>
      </c>
      <c r="G19" s="60">
        <f t="shared" si="11"/>
        <v>0</v>
      </c>
      <c r="H19" s="63">
        <v>0</v>
      </c>
      <c r="I19" s="60">
        <f t="shared" si="12"/>
        <v>4137.9750000000004</v>
      </c>
      <c r="J19" s="63">
        <v>30</v>
      </c>
      <c r="K19" s="64">
        <f t="shared" si="13"/>
        <v>4137.9750000000004</v>
      </c>
      <c r="L19" s="62">
        <v>30</v>
      </c>
      <c r="M19" s="60">
        <f t="shared" si="14"/>
        <v>0</v>
      </c>
      <c r="N19" s="63">
        <v>0</v>
      </c>
      <c r="O19" s="64">
        <f t="shared" si="15"/>
        <v>5517.3</v>
      </c>
      <c r="P19" s="62">
        <v>40</v>
      </c>
      <c r="Q19" s="64">
        <f t="shared" si="16"/>
        <v>0</v>
      </c>
      <c r="R19" s="62">
        <v>0</v>
      </c>
      <c r="S19" s="60">
        <f t="shared" si="17"/>
        <v>0</v>
      </c>
      <c r="T19" s="63">
        <v>0</v>
      </c>
      <c r="U19" s="64">
        <f t="shared" si="18"/>
        <v>0</v>
      </c>
      <c r="V19" s="62">
        <v>0</v>
      </c>
      <c r="W19" s="60">
        <f t="shared" si="19"/>
        <v>0</v>
      </c>
      <c r="X19" s="63">
        <v>0</v>
      </c>
      <c r="Y19" s="60">
        <f t="shared" si="20"/>
        <v>0</v>
      </c>
      <c r="Z19" s="63">
        <v>0</v>
      </c>
      <c r="AA19" s="82">
        <f t="shared" si="21"/>
        <v>100</v>
      </c>
    </row>
    <row r="20" spans="1:27" s="75" customFormat="1" ht="15">
      <c r="A20" s="83" t="s">
        <v>97</v>
      </c>
      <c r="B20" s="39" t="str">
        <f>Quadra!C33</f>
        <v>PINTURA</v>
      </c>
      <c r="C20" s="18">
        <f>Quadra!L37</f>
        <v>28605.06</v>
      </c>
      <c r="D20" s="57">
        <f>(C20/$C$23)</f>
        <v>7.9309455502706114E-2</v>
      </c>
      <c r="E20" s="60">
        <f t="shared" si="10"/>
        <v>0</v>
      </c>
      <c r="F20" s="62">
        <v>0</v>
      </c>
      <c r="G20" s="60">
        <f t="shared" si="11"/>
        <v>0</v>
      </c>
      <c r="H20" s="63">
        <v>0</v>
      </c>
      <c r="I20" s="60">
        <f t="shared" si="12"/>
        <v>0</v>
      </c>
      <c r="J20" s="63">
        <v>0</v>
      </c>
      <c r="K20" s="64">
        <f t="shared" si="13"/>
        <v>0</v>
      </c>
      <c r="L20" s="62">
        <v>0</v>
      </c>
      <c r="M20" s="60">
        <f t="shared" si="14"/>
        <v>14302.53</v>
      </c>
      <c r="N20" s="63">
        <v>50</v>
      </c>
      <c r="O20" s="64">
        <f t="shared" si="15"/>
        <v>14302.53</v>
      </c>
      <c r="P20" s="62">
        <v>50</v>
      </c>
      <c r="Q20" s="64">
        <f t="shared" si="16"/>
        <v>0</v>
      </c>
      <c r="R20" s="62">
        <v>0</v>
      </c>
      <c r="S20" s="60">
        <f t="shared" si="17"/>
        <v>0</v>
      </c>
      <c r="T20" s="63">
        <v>0</v>
      </c>
      <c r="U20" s="64">
        <f t="shared" si="18"/>
        <v>0</v>
      </c>
      <c r="V20" s="62">
        <v>0</v>
      </c>
      <c r="W20" s="60">
        <f t="shared" si="19"/>
        <v>0</v>
      </c>
      <c r="X20" s="63">
        <v>0</v>
      </c>
      <c r="Y20" s="60">
        <f t="shared" si="20"/>
        <v>0</v>
      </c>
      <c r="Z20" s="63">
        <v>0</v>
      </c>
      <c r="AA20" s="82">
        <f t="shared" si="21"/>
        <v>100</v>
      </c>
    </row>
    <row r="21" spans="1:27" s="84" customFormat="1" ht="30">
      <c r="A21" s="83" t="s">
        <v>100</v>
      </c>
      <c r="B21" s="42" t="str">
        <f>Quadra!C38</f>
        <v>SERVIÇOS CONSTRUTIVOS COMPLEMENTARES</v>
      </c>
      <c r="C21" s="23">
        <f>Quadra!L43</f>
        <v>40573.040000000001</v>
      </c>
      <c r="D21" s="57">
        <f>(C21/$C$23)</f>
        <v>0.11249148613879906</v>
      </c>
      <c r="E21" s="60">
        <f t="shared" si="10"/>
        <v>0</v>
      </c>
      <c r="F21" s="62">
        <v>0</v>
      </c>
      <c r="G21" s="60">
        <f t="shared" si="11"/>
        <v>0</v>
      </c>
      <c r="H21" s="63">
        <v>0</v>
      </c>
      <c r="I21" s="60">
        <f t="shared" si="12"/>
        <v>0</v>
      </c>
      <c r="J21" s="63">
        <v>0</v>
      </c>
      <c r="K21" s="64">
        <f t="shared" si="13"/>
        <v>10143.26</v>
      </c>
      <c r="L21" s="62">
        <v>25</v>
      </c>
      <c r="M21" s="60">
        <f t="shared" si="14"/>
        <v>10143.26</v>
      </c>
      <c r="N21" s="63">
        <v>25</v>
      </c>
      <c r="O21" s="64">
        <f t="shared" si="15"/>
        <v>20286.52</v>
      </c>
      <c r="P21" s="62">
        <v>50</v>
      </c>
      <c r="Q21" s="64">
        <f t="shared" si="16"/>
        <v>0</v>
      </c>
      <c r="R21" s="62">
        <v>0</v>
      </c>
      <c r="S21" s="60">
        <f t="shared" si="17"/>
        <v>0</v>
      </c>
      <c r="T21" s="63">
        <v>0</v>
      </c>
      <c r="U21" s="64">
        <f t="shared" si="18"/>
        <v>0</v>
      </c>
      <c r="V21" s="62">
        <v>0</v>
      </c>
      <c r="W21" s="60">
        <f t="shared" si="19"/>
        <v>0</v>
      </c>
      <c r="X21" s="63">
        <v>0</v>
      </c>
      <c r="Y21" s="60">
        <f t="shared" si="20"/>
        <v>0</v>
      </c>
      <c r="Z21" s="63">
        <v>0</v>
      </c>
      <c r="AA21" s="82">
        <f t="shared" si="21"/>
        <v>100</v>
      </c>
    </row>
    <row r="22" spans="1:27" s="84" customFormat="1" ht="15">
      <c r="A22" s="83" t="s">
        <v>102</v>
      </c>
      <c r="B22" s="44" t="str">
        <f>Quadra!C44</f>
        <v>LIMPEZA</v>
      </c>
      <c r="C22" s="18">
        <f>Quadra!L46</f>
        <v>6243.84</v>
      </c>
      <c r="D22" s="57">
        <f>(C22/$C$23)</f>
        <v>1.7311466944869774E-2</v>
      </c>
      <c r="E22" s="60">
        <f t="shared" si="10"/>
        <v>0</v>
      </c>
      <c r="F22" s="62">
        <v>0</v>
      </c>
      <c r="G22" s="60">
        <f t="shared" si="11"/>
        <v>0</v>
      </c>
      <c r="H22" s="63">
        <v>0</v>
      </c>
      <c r="I22" s="60">
        <f t="shared" si="12"/>
        <v>0</v>
      </c>
      <c r="J22" s="63">
        <v>0</v>
      </c>
      <c r="K22" s="64">
        <f t="shared" si="13"/>
        <v>0</v>
      </c>
      <c r="L22" s="62">
        <v>0</v>
      </c>
      <c r="M22" s="60">
        <f t="shared" si="14"/>
        <v>0</v>
      </c>
      <c r="N22" s="63">
        <v>0</v>
      </c>
      <c r="O22" s="64">
        <f t="shared" si="15"/>
        <v>6243.84</v>
      </c>
      <c r="P22" s="62">
        <v>100</v>
      </c>
      <c r="Q22" s="64">
        <f t="shared" si="16"/>
        <v>0</v>
      </c>
      <c r="R22" s="62">
        <v>0</v>
      </c>
      <c r="S22" s="60">
        <f t="shared" si="17"/>
        <v>0</v>
      </c>
      <c r="T22" s="63">
        <v>0</v>
      </c>
      <c r="U22" s="64">
        <f t="shared" si="18"/>
        <v>0</v>
      </c>
      <c r="V22" s="62">
        <v>0</v>
      </c>
      <c r="W22" s="60">
        <f t="shared" si="19"/>
        <v>0</v>
      </c>
      <c r="X22" s="63">
        <v>0</v>
      </c>
      <c r="Y22" s="60">
        <f t="shared" si="20"/>
        <v>0</v>
      </c>
      <c r="Z22" s="63">
        <v>0</v>
      </c>
      <c r="AA22" s="82">
        <f t="shared" si="21"/>
        <v>100</v>
      </c>
    </row>
    <row r="23" spans="1:27" s="75" customFormat="1" ht="15">
      <c r="A23" s="645" t="s">
        <v>38</v>
      </c>
      <c r="B23" s="646"/>
      <c r="C23" s="22">
        <f>SUM(C16:C22)</f>
        <v>360676.54</v>
      </c>
      <c r="D23" s="58">
        <f>SUM(D16:D22)</f>
        <v>1</v>
      </c>
      <c r="E23" s="85">
        <f>SUM(E16:E22)</f>
        <v>6258.79</v>
      </c>
      <c r="F23" s="86">
        <f>E23/$C$23</f>
        <v>1.7352916826805537E-2</v>
      </c>
      <c r="G23" s="87">
        <f>SUM(G16:G22)</f>
        <v>69939.627500000002</v>
      </c>
      <c r="H23" s="86">
        <f>G23/$C$23</f>
        <v>0.19391232792684548</v>
      </c>
      <c r="I23" s="85">
        <f>SUM(I16:I22)</f>
        <v>69084.938500000004</v>
      </c>
      <c r="J23" s="86">
        <f>I23/$C$23</f>
        <v>0.19154264510799623</v>
      </c>
      <c r="K23" s="87">
        <f>SUM(K16:K22)</f>
        <v>79650.2405</v>
      </c>
      <c r="L23" s="86">
        <f>K23/$C$23</f>
        <v>0.22083565651372836</v>
      </c>
      <c r="M23" s="85">
        <f>SUM(M16:M22)</f>
        <v>89392.753499999992</v>
      </c>
      <c r="N23" s="86">
        <f>M23/$C$23</f>
        <v>0.24784742999918985</v>
      </c>
      <c r="O23" s="87">
        <f>SUM(O16:O22)</f>
        <v>46350.19</v>
      </c>
      <c r="P23" s="86">
        <v>0</v>
      </c>
      <c r="Q23" s="87">
        <f>SUM(Q16:Q22)</f>
        <v>0</v>
      </c>
      <c r="R23" s="86">
        <f>Q23/$C$23</f>
        <v>0</v>
      </c>
      <c r="S23" s="85">
        <f>SUM(S16:S22)</f>
        <v>0</v>
      </c>
      <c r="T23" s="86">
        <f>S23/$C$23</f>
        <v>0</v>
      </c>
      <c r="U23" s="87">
        <f>SUM(U16:U22)</f>
        <v>0</v>
      </c>
      <c r="V23" s="86">
        <f>U23/$C$23</f>
        <v>0</v>
      </c>
      <c r="W23" s="85">
        <f>SUM(W16:W22)</f>
        <v>0</v>
      </c>
      <c r="X23" s="86">
        <f>W23/$C$23</f>
        <v>0</v>
      </c>
      <c r="Y23" s="87">
        <f>SUM(Y16:Y22)</f>
        <v>0</v>
      </c>
      <c r="Z23" s="86">
        <f>Y23/$C$23</f>
        <v>0</v>
      </c>
    </row>
    <row r="24" spans="1:27" s="75" customFormat="1" ht="15">
      <c r="A24" s="645" t="s">
        <v>312</v>
      </c>
      <c r="B24" s="646"/>
      <c r="C24" s="19"/>
      <c r="D24" s="88"/>
      <c r="E24" s="85">
        <f>SUM(E23)</f>
        <v>6258.79</v>
      </c>
      <c r="F24" s="88">
        <f t="shared" ref="F24:Z24" si="22">D24+F23</f>
        <v>1.7352916826805537E-2</v>
      </c>
      <c r="G24" s="87">
        <f t="shared" si="22"/>
        <v>76198.417499999996</v>
      </c>
      <c r="H24" s="86">
        <f t="shared" si="22"/>
        <v>0.21126524475365102</v>
      </c>
      <c r="I24" s="85">
        <f t="shared" si="22"/>
        <v>145283.356</v>
      </c>
      <c r="J24" s="86">
        <f t="shared" si="22"/>
        <v>0.40280788986164728</v>
      </c>
      <c r="K24" s="87">
        <f t="shared" si="22"/>
        <v>224933.59649999999</v>
      </c>
      <c r="L24" s="88">
        <f t="shared" si="22"/>
        <v>0.62364354637537567</v>
      </c>
      <c r="M24" s="85">
        <f t="shared" si="22"/>
        <v>314326.34999999998</v>
      </c>
      <c r="N24" s="86">
        <f t="shared" si="22"/>
        <v>0.87149097637456552</v>
      </c>
      <c r="O24" s="87">
        <f t="shared" si="22"/>
        <v>360676.54</v>
      </c>
      <c r="P24" s="88">
        <v>0</v>
      </c>
      <c r="Q24" s="87" t="e">
        <f>#REF!+Q23</f>
        <v>#REF!</v>
      </c>
      <c r="R24" s="88" t="e">
        <f>#REF!+R23</f>
        <v>#REF!</v>
      </c>
      <c r="S24" s="85" t="e">
        <f t="shared" si="22"/>
        <v>#REF!</v>
      </c>
      <c r="T24" s="86" t="e">
        <f t="shared" si="22"/>
        <v>#REF!</v>
      </c>
      <c r="U24" s="87" t="e">
        <f t="shared" si="22"/>
        <v>#REF!</v>
      </c>
      <c r="V24" s="88" t="e">
        <f t="shared" si="22"/>
        <v>#REF!</v>
      </c>
      <c r="W24" s="85" t="e">
        <f t="shared" si="22"/>
        <v>#REF!</v>
      </c>
      <c r="X24" s="86" t="e">
        <f t="shared" si="22"/>
        <v>#REF!</v>
      </c>
      <c r="Y24" s="87" t="e">
        <f t="shared" si="22"/>
        <v>#REF!</v>
      </c>
      <c r="Z24" s="86" t="e">
        <f t="shared" si="22"/>
        <v>#REF!</v>
      </c>
    </row>
    <row r="25" spans="1:27" ht="15.75" thickBot="1">
      <c r="A25" s="647">
        <f>CONSOLIDA!B17</f>
        <v>0</v>
      </c>
      <c r="B25" s="648"/>
      <c r="C25" s="648"/>
      <c r="D25" s="648"/>
      <c r="E25" s="648"/>
      <c r="F25" s="648"/>
      <c r="G25" s="648"/>
      <c r="H25" s="648"/>
      <c r="I25" s="648"/>
      <c r="J25" s="648"/>
      <c r="K25" s="648"/>
      <c r="L25" s="648"/>
      <c r="M25" s="648"/>
      <c r="N25" s="648"/>
      <c r="O25" s="648"/>
      <c r="P25" s="648"/>
      <c r="Q25" s="648"/>
      <c r="R25" s="648"/>
      <c r="S25" s="648"/>
      <c r="T25" s="648"/>
      <c r="U25" s="648"/>
      <c r="V25" s="648"/>
      <c r="W25" s="648"/>
      <c r="X25" s="648"/>
      <c r="Y25" s="648"/>
      <c r="Z25" s="649"/>
    </row>
    <row r="26" spans="1:27" ht="15">
      <c r="A26" s="677"/>
      <c r="B26" s="677"/>
      <c r="C26" s="677"/>
      <c r="D26" s="677"/>
      <c r="E26" s="677"/>
      <c r="F26" s="677"/>
      <c r="G26" s="677"/>
      <c r="H26" s="677"/>
      <c r="I26" s="677"/>
      <c r="J26" s="677"/>
      <c r="K26" s="677"/>
      <c r="L26" s="677"/>
      <c r="M26" s="677"/>
      <c r="N26" s="677"/>
      <c r="O26" s="677"/>
      <c r="P26" s="677"/>
      <c r="Q26" s="677"/>
      <c r="R26" s="677"/>
      <c r="S26" s="677"/>
      <c r="T26" s="677"/>
      <c r="U26" s="677"/>
      <c r="V26" s="677"/>
      <c r="W26" s="677"/>
      <c r="X26" s="677"/>
      <c r="Y26" s="677"/>
      <c r="Z26" s="677"/>
    </row>
    <row r="27" spans="1:27" ht="15">
      <c r="A27" s="677"/>
      <c r="B27" s="677"/>
      <c r="C27" s="677"/>
      <c r="D27" s="677"/>
      <c r="E27" s="677"/>
      <c r="F27" s="677"/>
      <c r="G27" s="677"/>
      <c r="H27" s="677"/>
      <c r="I27" s="677"/>
      <c r="J27" s="677"/>
      <c r="K27" s="677"/>
      <c r="L27" s="677"/>
      <c r="M27" s="677"/>
      <c r="N27" s="677"/>
      <c r="O27" s="677"/>
      <c r="P27" s="677"/>
      <c r="Q27" s="677"/>
      <c r="R27" s="677"/>
      <c r="S27" s="677"/>
      <c r="T27" s="677"/>
      <c r="U27" s="677"/>
      <c r="V27" s="677"/>
      <c r="W27" s="677"/>
      <c r="X27" s="677"/>
      <c r="Y27" s="677"/>
      <c r="Z27" s="677"/>
    </row>
    <row r="28" spans="1:27" ht="15">
      <c r="A28" s="677"/>
      <c r="B28" s="677"/>
      <c r="C28" s="677"/>
      <c r="D28" s="677"/>
      <c r="E28" s="677"/>
      <c r="F28" s="677"/>
      <c r="G28" s="677"/>
      <c r="H28" s="677"/>
      <c r="I28" s="677"/>
      <c r="J28" s="677"/>
      <c r="K28" s="677"/>
      <c r="L28" s="677"/>
      <c r="M28" s="677"/>
      <c r="N28" s="677"/>
      <c r="O28" s="677"/>
      <c r="P28" s="677"/>
      <c r="Q28" s="677"/>
      <c r="R28" s="677"/>
      <c r="S28" s="677"/>
      <c r="T28" s="677"/>
      <c r="U28" s="677"/>
      <c r="V28" s="677"/>
      <c r="W28" s="677"/>
      <c r="X28" s="677"/>
      <c r="Y28" s="677"/>
      <c r="Z28" s="677"/>
    </row>
    <row r="31" spans="1:27" ht="13.5" thickBot="1"/>
    <row r="32" spans="1:27" ht="16.5" thickBot="1">
      <c r="A32" s="650" t="s">
        <v>5</v>
      </c>
      <c r="B32" s="631" t="s">
        <v>29</v>
      </c>
      <c r="C32" s="613" t="s">
        <v>30</v>
      </c>
      <c r="D32" s="613"/>
      <c r="E32" s="654" t="s">
        <v>31</v>
      </c>
      <c r="F32" s="655"/>
      <c r="G32" s="655"/>
      <c r="H32" s="655"/>
      <c r="I32" s="655"/>
      <c r="J32" s="655"/>
      <c r="K32" s="655"/>
      <c r="L32" s="655"/>
      <c r="M32" s="655"/>
      <c r="N32" s="655"/>
      <c r="O32" s="655"/>
      <c r="P32" s="655"/>
      <c r="Q32" s="655"/>
      <c r="R32" s="655"/>
      <c r="S32" s="655"/>
      <c r="T32" s="655"/>
      <c r="U32" s="655"/>
      <c r="V32" s="655"/>
      <c r="W32" s="655"/>
      <c r="X32" s="655"/>
      <c r="Y32" s="655"/>
      <c r="Z32" s="656"/>
    </row>
    <row r="33" spans="1:26" ht="16.5" thickBot="1">
      <c r="A33" s="651"/>
      <c r="B33" s="632"/>
      <c r="C33" s="613"/>
      <c r="D33" s="613"/>
      <c r="E33" s="657" t="s">
        <v>512</v>
      </c>
      <c r="F33" s="657"/>
      <c r="G33" s="657" t="s">
        <v>125</v>
      </c>
      <c r="H33" s="657"/>
      <c r="I33" s="657" t="s">
        <v>126</v>
      </c>
      <c r="J33" s="657"/>
      <c r="K33" s="657" t="s">
        <v>127</v>
      </c>
      <c r="L33" s="657"/>
      <c r="M33" s="657" t="s">
        <v>128</v>
      </c>
      <c r="N33" s="657"/>
      <c r="O33" s="657" t="s">
        <v>129</v>
      </c>
      <c r="P33" s="657"/>
      <c r="Q33" s="657" t="s">
        <v>125</v>
      </c>
      <c r="R33" s="657"/>
      <c r="S33" s="657" t="s">
        <v>126</v>
      </c>
      <c r="T33" s="657"/>
      <c r="U33" s="657" t="s">
        <v>127</v>
      </c>
      <c r="V33" s="657"/>
      <c r="W33" s="657" t="s">
        <v>128</v>
      </c>
      <c r="X33" s="657"/>
      <c r="Y33" s="657" t="s">
        <v>129</v>
      </c>
      <c r="Z33" s="657"/>
    </row>
    <row r="34" spans="1:26" ht="15.75" thickBot="1">
      <c r="A34" s="652"/>
      <c r="B34" s="653"/>
      <c r="C34" s="76" t="s">
        <v>35</v>
      </c>
      <c r="D34" s="77" t="s">
        <v>36</v>
      </c>
      <c r="E34" s="76" t="s">
        <v>35</v>
      </c>
      <c r="F34" s="77" t="s">
        <v>36</v>
      </c>
      <c r="G34" s="78" t="s">
        <v>37</v>
      </c>
      <c r="H34" s="79" t="s">
        <v>36</v>
      </c>
      <c r="I34" s="78" t="s">
        <v>37</v>
      </c>
      <c r="J34" s="79" t="s">
        <v>36</v>
      </c>
      <c r="K34" s="78" t="s">
        <v>37</v>
      </c>
      <c r="L34" s="79" t="s">
        <v>36</v>
      </c>
      <c r="M34" s="78" t="s">
        <v>37</v>
      </c>
      <c r="N34" s="79" t="s">
        <v>36</v>
      </c>
      <c r="O34" s="78" t="s">
        <v>37</v>
      </c>
      <c r="P34" s="79" t="s">
        <v>36</v>
      </c>
      <c r="Q34" s="78" t="s">
        <v>37</v>
      </c>
      <c r="R34" s="79" t="s">
        <v>36</v>
      </c>
      <c r="S34" s="78" t="s">
        <v>37</v>
      </c>
      <c r="T34" s="79" t="s">
        <v>36</v>
      </c>
      <c r="U34" s="78" t="s">
        <v>37</v>
      </c>
      <c r="V34" s="79" t="s">
        <v>36</v>
      </c>
      <c r="W34" s="78" t="s">
        <v>37</v>
      </c>
      <c r="X34" s="79" t="s">
        <v>36</v>
      </c>
      <c r="Y34" s="78" t="s">
        <v>37</v>
      </c>
      <c r="Z34" s="79" t="s">
        <v>36</v>
      </c>
    </row>
    <row r="35" spans="1:26" ht="15">
      <c r="A35" s="27" t="s">
        <v>53</v>
      </c>
      <c r="B35" s="28" t="e">
        <f>#REF!</f>
        <v>#REF!</v>
      </c>
      <c r="C35" s="18" t="e">
        <f>#REF!</f>
        <v>#REF!</v>
      </c>
      <c r="D35" s="57" t="e">
        <f t="shared" ref="D35:D45" si="23">(C35/$C$23)</f>
        <v>#REF!</v>
      </c>
      <c r="E35" s="80" t="e">
        <f>C35*F35/100</f>
        <v>#REF!</v>
      </c>
      <c r="F35" s="188">
        <v>100</v>
      </c>
      <c r="G35" s="80" t="e">
        <f>C35*H35/100</f>
        <v>#REF!</v>
      </c>
      <c r="H35" s="81">
        <v>0</v>
      </c>
      <c r="I35" s="80" t="e">
        <f>C35*J35/100</f>
        <v>#REF!</v>
      </c>
      <c r="J35" s="81">
        <v>0</v>
      </c>
      <c r="K35" s="189" t="e">
        <f>C35*L35/100</f>
        <v>#REF!</v>
      </c>
      <c r="L35" s="188">
        <v>0</v>
      </c>
      <c r="M35" s="80" t="e">
        <f>C35*N35/100</f>
        <v>#REF!</v>
      </c>
      <c r="N35" s="81">
        <v>0</v>
      </c>
      <c r="O35" s="189" t="e">
        <f>C35*P35/100</f>
        <v>#REF!</v>
      </c>
      <c r="P35" s="188">
        <v>0</v>
      </c>
      <c r="Q35" s="189" t="e">
        <f t="shared" ref="Q35:Q45" si="24">C35*R35/100</f>
        <v>#REF!</v>
      </c>
      <c r="R35" s="188">
        <v>0</v>
      </c>
      <c r="S35" s="80" t="e">
        <f t="shared" ref="S35:S45" si="25">(C35*T35)/100</f>
        <v>#REF!</v>
      </c>
      <c r="T35" s="81">
        <v>0</v>
      </c>
      <c r="U35" s="189" t="e">
        <f t="shared" ref="U35:U45" si="26">(V35*C35)/100</f>
        <v>#REF!</v>
      </c>
      <c r="V35" s="188">
        <v>0</v>
      </c>
      <c r="W35" s="80" t="e">
        <f t="shared" ref="W35:W45" si="27">(X35*C35)/100</f>
        <v>#REF!</v>
      </c>
      <c r="X35" s="81">
        <v>0</v>
      </c>
      <c r="Y35" s="80" t="e">
        <f t="shared" ref="Y35:Y45" si="28">(Z35*C35)/100</f>
        <v>#REF!</v>
      </c>
      <c r="Z35" s="81">
        <v>0</v>
      </c>
    </row>
    <row r="36" spans="1:26" ht="15">
      <c r="A36" s="27" t="s">
        <v>116</v>
      </c>
      <c r="B36" s="28" t="e">
        <f>#REF!</f>
        <v>#REF!</v>
      </c>
      <c r="C36" s="18" t="e">
        <f>#REF!</f>
        <v>#REF!</v>
      </c>
      <c r="D36" s="57" t="e">
        <f t="shared" si="23"/>
        <v>#REF!</v>
      </c>
      <c r="E36" s="60" t="e">
        <f t="shared" ref="E36:E45" si="29">C36*F36/100</f>
        <v>#REF!</v>
      </c>
      <c r="F36" s="62">
        <v>100</v>
      </c>
      <c r="G36" s="60" t="e">
        <f t="shared" ref="G36:G45" si="30">C36*H36/100</f>
        <v>#REF!</v>
      </c>
      <c r="H36" s="63">
        <v>0</v>
      </c>
      <c r="I36" s="60" t="e">
        <f t="shared" ref="I36:I45" si="31">C36*J36/100</f>
        <v>#REF!</v>
      </c>
      <c r="J36" s="63">
        <v>0</v>
      </c>
      <c r="K36" s="64" t="e">
        <f t="shared" ref="K36:K45" si="32">C36*L36/100</f>
        <v>#REF!</v>
      </c>
      <c r="L36" s="62">
        <v>0</v>
      </c>
      <c r="M36" s="60" t="e">
        <f t="shared" ref="M36:M45" si="33">C36*N36/100</f>
        <v>#REF!</v>
      </c>
      <c r="N36" s="63">
        <v>0</v>
      </c>
      <c r="O36" s="64" t="e">
        <f t="shared" ref="O36:O45" si="34">C36*P36/100</f>
        <v>#REF!</v>
      </c>
      <c r="P36" s="62">
        <v>0</v>
      </c>
      <c r="Q36" s="64" t="e">
        <f t="shared" si="24"/>
        <v>#REF!</v>
      </c>
      <c r="R36" s="62">
        <v>0</v>
      </c>
      <c r="S36" s="60" t="e">
        <f t="shared" si="25"/>
        <v>#REF!</v>
      </c>
      <c r="T36" s="63">
        <v>0</v>
      </c>
      <c r="U36" s="64" t="e">
        <f t="shared" si="26"/>
        <v>#REF!</v>
      </c>
      <c r="V36" s="62">
        <v>0</v>
      </c>
      <c r="W36" s="60" t="e">
        <f t="shared" si="27"/>
        <v>#REF!</v>
      </c>
      <c r="X36" s="63">
        <v>0</v>
      </c>
      <c r="Y36" s="60" t="e">
        <f t="shared" si="28"/>
        <v>#REF!</v>
      </c>
      <c r="Z36" s="63">
        <v>0</v>
      </c>
    </row>
    <row r="37" spans="1:26" ht="15">
      <c r="A37" s="55" t="s">
        <v>81</v>
      </c>
      <c r="B37" s="28" t="e">
        <f>#REF!</f>
        <v>#REF!</v>
      </c>
      <c r="C37" s="18" t="e">
        <f>#REF!</f>
        <v>#REF!</v>
      </c>
      <c r="D37" s="57" t="e">
        <f t="shared" si="23"/>
        <v>#REF!</v>
      </c>
      <c r="E37" s="60" t="e">
        <f t="shared" si="29"/>
        <v>#REF!</v>
      </c>
      <c r="F37" s="62">
        <v>50</v>
      </c>
      <c r="G37" s="60" t="e">
        <f t="shared" si="30"/>
        <v>#REF!</v>
      </c>
      <c r="H37" s="63">
        <v>50</v>
      </c>
      <c r="I37" s="60" t="e">
        <f t="shared" si="31"/>
        <v>#REF!</v>
      </c>
      <c r="J37" s="63">
        <v>0</v>
      </c>
      <c r="K37" s="64" t="e">
        <f t="shared" si="32"/>
        <v>#REF!</v>
      </c>
      <c r="L37" s="62">
        <v>0</v>
      </c>
      <c r="M37" s="60" t="e">
        <f t="shared" si="33"/>
        <v>#REF!</v>
      </c>
      <c r="N37" s="63">
        <v>0</v>
      </c>
      <c r="O37" s="64" t="e">
        <f t="shared" si="34"/>
        <v>#REF!</v>
      </c>
      <c r="P37" s="62">
        <v>0</v>
      </c>
      <c r="Q37" s="64" t="e">
        <f t="shared" si="24"/>
        <v>#REF!</v>
      </c>
      <c r="R37" s="62">
        <v>0</v>
      </c>
      <c r="S37" s="60" t="e">
        <f t="shared" si="25"/>
        <v>#REF!</v>
      </c>
      <c r="T37" s="63">
        <v>0</v>
      </c>
      <c r="U37" s="64" t="e">
        <f t="shared" si="26"/>
        <v>#REF!</v>
      </c>
      <c r="V37" s="62">
        <v>0</v>
      </c>
      <c r="W37" s="60" t="e">
        <f t="shared" si="27"/>
        <v>#REF!</v>
      </c>
      <c r="X37" s="63">
        <v>0</v>
      </c>
      <c r="Y37" s="60" t="e">
        <f t="shared" si="28"/>
        <v>#REF!</v>
      </c>
      <c r="Z37" s="63">
        <v>0</v>
      </c>
    </row>
    <row r="38" spans="1:26" ht="15">
      <c r="A38" s="55" t="s">
        <v>20</v>
      </c>
      <c r="B38" s="28" t="e">
        <f>#REF!</f>
        <v>#REF!</v>
      </c>
      <c r="C38" s="18" t="e">
        <f>#REF!</f>
        <v>#REF!</v>
      </c>
      <c r="D38" s="57" t="e">
        <f t="shared" si="23"/>
        <v>#REF!</v>
      </c>
      <c r="E38" s="60" t="e">
        <f t="shared" si="29"/>
        <v>#REF!</v>
      </c>
      <c r="F38" s="62">
        <v>0</v>
      </c>
      <c r="G38" s="60" t="e">
        <f t="shared" si="30"/>
        <v>#REF!</v>
      </c>
      <c r="H38" s="63">
        <v>50</v>
      </c>
      <c r="I38" s="60" t="e">
        <f t="shared" si="31"/>
        <v>#REF!</v>
      </c>
      <c r="J38" s="63">
        <v>50</v>
      </c>
      <c r="K38" s="64" t="e">
        <f t="shared" si="32"/>
        <v>#REF!</v>
      </c>
      <c r="L38" s="62">
        <v>0</v>
      </c>
      <c r="M38" s="60" t="e">
        <f t="shared" si="33"/>
        <v>#REF!</v>
      </c>
      <c r="N38" s="63">
        <v>0</v>
      </c>
      <c r="O38" s="64" t="e">
        <f t="shared" si="34"/>
        <v>#REF!</v>
      </c>
      <c r="P38" s="62">
        <v>0</v>
      </c>
      <c r="Q38" s="64" t="e">
        <f t="shared" si="24"/>
        <v>#REF!</v>
      </c>
      <c r="R38" s="62">
        <v>0</v>
      </c>
      <c r="S38" s="60" t="e">
        <f t="shared" si="25"/>
        <v>#REF!</v>
      </c>
      <c r="T38" s="63">
        <v>0</v>
      </c>
      <c r="U38" s="64" t="e">
        <f t="shared" si="26"/>
        <v>#REF!</v>
      </c>
      <c r="V38" s="62">
        <v>0</v>
      </c>
      <c r="W38" s="60" t="e">
        <f t="shared" si="27"/>
        <v>#REF!</v>
      </c>
      <c r="X38" s="63">
        <v>0</v>
      </c>
      <c r="Y38" s="60" t="e">
        <f t="shared" si="28"/>
        <v>#REF!</v>
      </c>
      <c r="Z38" s="63">
        <v>0</v>
      </c>
    </row>
    <row r="39" spans="1:26" ht="30">
      <c r="A39" s="55" t="s">
        <v>88</v>
      </c>
      <c r="B39" s="28" t="str">
        <f t="shared" ref="B39:C45" si="35">B16</f>
        <v>MURETA DE PROTEÇÃO / ARQUIBANCADA</v>
      </c>
      <c r="C39" s="18">
        <f t="shared" si="35"/>
        <v>12517.58</v>
      </c>
      <c r="D39" s="57">
        <f t="shared" si="23"/>
        <v>3.4705833653611073E-2</v>
      </c>
      <c r="E39" s="60">
        <f t="shared" si="29"/>
        <v>0</v>
      </c>
      <c r="F39" s="62">
        <v>0</v>
      </c>
      <c r="G39" s="60">
        <f t="shared" si="30"/>
        <v>6258.79</v>
      </c>
      <c r="H39" s="63">
        <v>50</v>
      </c>
      <c r="I39" s="60">
        <f t="shared" si="31"/>
        <v>6258.79</v>
      </c>
      <c r="J39" s="63">
        <v>50</v>
      </c>
      <c r="K39" s="64">
        <f t="shared" si="32"/>
        <v>0</v>
      </c>
      <c r="L39" s="62">
        <v>0</v>
      </c>
      <c r="M39" s="60">
        <f t="shared" si="33"/>
        <v>0</v>
      </c>
      <c r="N39" s="63">
        <v>0</v>
      </c>
      <c r="O39" s="64">
        <f t="shared" si="34"/>
        <v>0</v>
      </c>
      <c r="P39" s="62">
        <v>0</v>
      </c>
      <c r="Q39" s="64">
        <f t="shared" si="24"/>
        <v>0</v>
      </c>
      <c r="R39" s="62">
        <v>0</v>
      </c>
      <c r="S39" s="60">
        <f t="shared" si="25"/>
        <v>0</v>
      </c>
      <c r="T39" s="63">
        <v>0</v>
      </c>
      <c r="U39" s="64">
        <f t="shared" si="26"/>
        <v>0</v>
      </c>
      <c r="V39" s="62">
        <v>0</v>
      </c>
      <c r="W39" s="60">
        <f t="shared" si="27"/>
        <v>0</v>
      </c>
      <c r="X39" s="63">
        <v>0</v>
      </c>
      <c r="Y39" s="60">
        <f t="shared" si="28"/>
        <v>0</v>
      </c>
      <c r="Z39" s="63">
        <v>0</v>
      </c>
    </row>
    <row r="40" spans="1:26" ht="15">
      <c r="A40" s="55" t="s">
        <v>90</v>
      </c>
      <c r="B40" s="28" t="str">
        <f t="shared" si="35"/>
        <v>COBERTURA</v>
      </c>
      <c r="C40" s="18">
        <f t="shared" si="35"/>
        <v>254723.35</v>
      </c>
      <c r="D40" s="57">
        <f t="shared" si="23"/>
        <v>0.70623764440015979</v>
      </c>
      <c r="E40" s="60">
        <f t="shared" si="29"/>
        <v>0</v>
      </c>
      <c r="F40" s="62">
        <v>0</v>
      </c>
      <c r="G40" s="60">
        <f t="shared" si="30"/>
        <v>0</v>
      </c>
      <c r="H40" s="63">
        <v>0</v>
      </c>
      <c r="I40" s="60">
        <f t="shared" si="31"/>
        <v>0</v>
      </c>
      <c r="J40" s="63">
        <v>0</v>
      </c>
      <c r="K40" s="64">
        <f t="shared" si="32"/>
        <v>63680.837500000001</v>
      </c>
      <c r="L40" s="62">
        <v>25</v>
      </c>
      <c r="M40" s="60">
        <f t="shared" si="33"/>
        <v>63680.837500000001</v>
      </c>
      <c r="N40" s="63">
        <v>25</v>
      </c>
      <c r="O40" s="64">
        <f t="shared" si="34"/>
        <v>127361.675</v>
      </c>
      <c r="P40" s="62">
        <v>50</v>
      </c>
      <c r="Q40" s="64">
        <f t="shared" si="24"/>
        <v>0</v>
      </c>
      <c r="R40" s="62">
        <v>0</v>
      </c>
      <c r="S40" s="60">
        <f t="shared" si="25"/>
        <v>0</v>
      </c>
      <c r="T40" s="63">
        <v>0</v>
      </c>
      <c r="U40" s="64">
        <f t="shared" si="26"/>
        <v>0</v>
      </c>
      <c r="V40" s="62">
        <v>0</v>
      </c>
      <c r="W40" s="60">
        <f t="shared" si="27"/>
        <v>0</v>
      </c>
      <c r="X40" s="63">
        <v>0</v>
      </c>
      <c r="Y40" s="60">
        <f t="shared" si="28"/>
        <v>0</v>
      </c>
      <c r="Z40" s="63">
        <v>0</v>
      </c>
    </row>
    <row r="41" spans="1:26" ht="15">
      <c r="A41" s="83" t="s">
        <v>92</v>
      </c>
      <c r="B41" s="28" t="str">
        <f t="shared" si="35"/>
        <v>REVESTIMENTOS</v>
      </c>
      <c r="C41" s="18">
        <f t="shared" si="35"/>
        <v>4220.42</v>
      </c>
      <c r="D41" s="57">
        <f t="shared" si="23"/>
        <v>1.1701398710323661E-2</v>
      </c>
      <c r="E41" s="60">
        <f t="shared" si="29"/>
        <v>0</v>
      </c>
      <c r="F41" s="62">
        <v>0</v>
      </c>
      <c r="G41" s="60">
        <f t="shared" si="30"/>
        <v>0</v>
      </c>
      <c r="H41" s="63">
        <v>0</v>
      </c>
      <c r="I41" s="60">
        <f t="shared" si="31"/>
        <v>0</v>
      </c>
      <c r="J41" s="63">
        <v>0</v>
      </c>
      <c r="K41" s="64">
        <f t="shared" si="32"/>
        <v>1266.126</v>
      </c>
      <c r="L41" s="62">
        <v>30</v>
      </c>
      <c r="M41" s="60">
        <f t="shared" si="33"/>
        <v>1688.1679999999999</v>
      </c>
      <c r="N41" s="63">
        <v>40</v>
      </c>
      <c r="O41" s="64">
        <f t="shared" si="34"/>
        <v>1266.126</v>
      </c>
      <c r="P41" s="62">
        <v>30</v>
      </c>
      <c r="Q41" s="64">
        <f t="shared" si="24"/>
        <v>0</v>
      </c>
      <c r="R41" s="62">
        <v>0</v>
      </c>
      <c r="S41" s="60">
        <f t="shared" si="25"/>
        <v>0</v>
      </c>
      <c r="T41" s="63">
        <v>0</v>
      </c>
      <c r="U41" s="64">
        <f t="shared" si="26"/>
        <v>0</v>
      </c>
      <c r="V41" s="62">
        <v>0</v>
      </c>
      <c r="W41" s="60">
        <f t="shared" si="27"/>
        <v>0</v>
      </c>
      <c r="X41" s="63">
        <v>0</v>
      </c>
      <c r="Y41" s="60">
        <f t="shared" si="28"/>
        <v>0</v>
      </c>
      <c r="Z41" s="63">
        <v>0</v>
      </c>
    </row>
    <row r="42" spans="1:26" ht="15">
      <c r="A42" s="83" t="s">
        <v>94</v>
      </c>
      <c r="B42" s="28" t="str">
        <f t="shared" si="35"/>
        <v>PISOS</v>
      </c>
      <c r="C42" s="18">
        <f t="shared" si="35"/>
        <v>13793.25</v>
      </c>
      <c r="D42" s="57">
        <f t="shared" si="23"/>
        <v>3.8242714649530579E-2</v>
      </c>
      <c r="E42" s="60">
        <f t="shared" si="29"/>
        <v>0</v>
      </c>
      <c r="F42" s="62">
        <v>0</v>
      </c>
      <c r="G42" s="60">
        <f t="shared" si="30"/>
        <v>0</v>
      </c>
      <c r="H42" s="63">
        <v>0</v>
      </c>
      <c r="I42" s="60">
        <f t="shared" si="31"/>
        <v>4137.9750000000004</v>
      </c>
      <c r="J42" s="63">
        <v>30</v>
      </c>
      <c r="K42" s="64">
        <f t="shared" si="32"/>
        <v>4137.9750000000004</v>
      </c>
      <c r="L42" s="62">
        <v>30</v>
      </c>
      <c r="M42" s="60">
        <f t="shared" si="33"/>
        <v>0</v>
      </c>
      <c r="N42" s="63">
        <v>0</v>
      </c>
      <c r="O42" s="64">
        <f t="shared" si="34"/>
        <v>5517.3</v>
      </c>
      <c r="P42" s="62">
        <v>40</v>
      </c>
      <c r="Q42" s="64">
        <f t="shared" si="24"/>
        <v>0</v>
      </c>
      <c r="R42" s="62">
        <v>0</v>
      </c>
      <c r="S42" s="60">
        <f t="shared" si="25"/>
        <v>0</v>
      </c>
      <c r="T42" s="63">
        <v>0</v>
      </c>
      <c r="U42" s="64">
        <f t="shared" si="26"/>
        <v>0</v>
      </c>
      <c r="V42" s="62">
        <v>0</v>
      </c>
      <c r="W42" s="60">
        <f t="shared" si="27"/>
        <v>0</v>
      </c>
      <c r="X42" s="63">
        <v>0</v>
      </c>
      <c r="Y42" s="60">
        <f t="shared" si="28"/>
        <v>0</v>
      </c>
      <c r="Z42" s="63">
        <v>0</v>
      </c>
    </row>
    <row r="43" spans="1:26" ht="15">
      <c r="A43" s="83" t="s">
        <v>97</v>
      </c>
      <c r="B43" s="28" t="str">
        <f t="shared" si="35"/>
        <v>PINTURA</v>
      </c>
      <c r="C43" s="18">
        <f t="shared" si="35"/>
        <v>28605.06</v>
      </c>
      <c r="D43" s="57">
        <f t="shared" si="23"/>
        <v>7.9309455502706114E-2</v>
      </c>
      <c r="E43" s="60">
        <f t="shared" si="29"/>
        <v>0</v>
      </c>
      <c r="F43" s="62">
        <v>0</v>
      </c>
      <c r="G43" s="60">
        <f t="shared" si="30"/>
        <v>0</v>
      </c>
      <c r="H43" s="63">
        <v>0</v>
      </c>
      <c r="I43" s="60">
        <f t="shared" si="31"/>
        <v>0</v>
      </c>
      <c r="J43" s="63">
        <v>0</v>
      </c>
      <c r="K43" s="64">
        <f t="shared" si="32"/>
        <v>0</v>
      </c>
      <c r="L43" s="62">
        <v>0</v>
      </c>
      <c r="M43" s="60">
        <f t="shared" si="33"/>
        <v>14302.53</v>
      </c>
      <c r="N43" s="63">
        <v>50</v>
      </c>
      <c r="O43" s="64">
        <f t="shared" si="34"/>
        <v>14302.53</v>
      </c>
      <c r="P43" s="62">
        <v>50</v>
      </c>
      <c r="Q43" s="64">
        <f t="shared" si="24"/>
        <v>0</v>
      </c>
      <c r="R43" s="62">
        <v>0</v>
      </c>
      <c r="S43" s="60">
        <f t="shared" si="25"/>
        <v>0</v>
      </c>
      <c r="T43" s="63">
        <v>0</v>
      </c>
      <c r="U43" s="64">
        <f t="shared" si="26"/>
        <v>0</v>
      </c>
      <c r="V43" s="62">
        <v>0</v>
      </c>
      <c r="W43" s="60">
        <f t="shared" si="27"/>
        <v>0</v>
      </c>
      <c r="X43" s="63">
        <v>0</v>
      </c>
      <c r="Y43" s="60">
        <f t="shared" si="28"/>
        <v>0</v>
      </c>
      <c r="Z43" s="63">
        <v>0</v>
      </c>
    </row>
    <row r="44" spans="1:26" ht="30">
      <c r="A44" s="83" t="s">
        <v>100</v>
      </c>
      <c r="B44" s="28" t="str">
        <f t="shared" si="35"/>
        <v>SERVIÇOS CONSTRUTIVOS COMPLEMENTARES</v>
      </c>
      <c r="C44" s="18">
        <f t="shared" si="35"/>
        <v>40573.040000000001</v>
      </c>
      <c r="D44" s="57">
        <f t="shared" si="23"/>
        <v>0.11249148613879906</v>
      </c>
      <c r="E44" s="60">
        <f t="shared" si="29"/>
        <v>0</v>
      </c>
      <c r="F44" s="62">
        <v>0</v>
      </c>
      <c r="G44" s="60">
        <f t="shared" si="30"/>
        <v>0</v>
      </c>
      <c r="H44" s="63">
        <v>0</v>
      </c>
      <c r="I44" s="60">
        <f t="shared" si="31"/>
        <v>0</v>
      </c>
      <c r="J44" s="63">
        <v>0</v>
      </c>
      <c r="K44" s="64">
        <f t="shared" si="32"/>
        <v>10143.26</v>
      </c>
      <c r="L44" s="62">
        <v>25</v>
      </c>
      <c r="M44" s="60">
        <f t="shared" si="33"/>
        <v>10143.26</v>
      </c>
      <c r="N44" s="63">
        <v>25</v>
      </c>
      <c r="O44" s="64">
        <f t="shared" si="34"/>
        <v>20286.52</v>
      </c>
      <c r="P44" s="62">
        <v>50</v>
      </c>
      <c r="Q44" s="64">
        <f t="shared" si="24"/>
        <v>0</v>
      </c>
      <c r="R44" s="62">
        <v>0</v>
      </c>
      <c r="S44" s="60">
        <f t="shared" si="25"/>
        <v>0</v>
      </c>
      <c r="T44" s="63">
        <v>0</v>
      </c>
      <c r="U44" s="64">
        <f t="shared" si="26"/>
        <v>0</v>
      </c>
      <c r="V44" s="62">
        <v>0</v>
      </c>
      <c r="W44" s="60">
        <f t="shared" si="27"/>
        <v>0</v>
      </c>
      <c r="X44" s="63">
        <v>0</v>
      </c>
      <c r="Y44" s="60">
        <f t="shared" si="28"/>
        <v>0</v>
      </c>
      <c r="Z44" s="63">
        <v>0</v>
      </c>
    </row>
    <row r="45" spans="1:26" ht="15">
      <c r="A45" s="83" t="s">
        <v>102</v>
      </c>
      <c r="B45" s="28" t="str">
        <f t="shared" si="35"/>
        <v>LIMPEZA</v>
      </c>
      <c r="C45" s="18">
        <f t="shared" si="35"/>
        <v>6243.84</v>
      </c>
      <c r="D45" s="57">
        <f t="shared" si="23"/>
        <v>1.7311466944869774E-2</v>
      </c>
      <c r="E45" s="60">
        <f t="shared" si="29"/>
        <v>0</v>
      </c>
      <c r="F45" s="62">
        <v>0</v>
      </c>
      <c r="G45" s="60">
        <f t="shared" si="30"/>
        <v>0</v>
      </c>
      <c r="H45" s="63">
        <v>0</v>
      </c>
      <c r="I45" s="60">
        <f t="shared" si="31"/>
        <v>0</v>
      </c>
      <c r="J45" s="63">
        <v>0</v>
      </c>
      <c r="K45" s="64">
        <f t="shared" si="32"/>
        <v>0</v>
      </c>
      <c r="L45" s="62">
        <v>0</v>
      </c>
      <c r="M45" s="60">
        <f t="shared" si="33"/>
        <v>0</v>
      </c>
      <c r="N45" s="63">
        <v>0</v>
      </c>
      <c r="O45" s="64">
        <f t="shared" si="34"/>
        <v>6243.84</v>
      </c>
      <c r="P45" s="62">
        <v>100</v>
      </c>
      <c r="Q45" s="64">
        <f t="shared" si="24"/>
        <v>0</v>
      </c>
      <c r="R45" s="62">
        <v>0</v>
      </c>
      <c r="S45" s="60">
        <f t="shared" si="25"/>
        <v>0</v>
      </c>
      <c r="T45" s="63">
        <v>0</v>
      </c>
      <c r="U45" s="64">
        <f t="shared" si="26"/>
        <v>0</v>
      </c>
      <c r="V45" s="62">
        <v>0</v>
      </c>
      <c r="W45" s="60">
        <f t="shared" si="27"/>
        <v>0</v>
      </c>
      <c r="X45" s="63">
        <v>0</v>
      </c>
      <c r="Y45" s="60">
        <f t="shared" si="28"/>
        <v>0</v>
      </c>
      <c r="Z45" s="63">
        <v>0</v>
      </c>
    </row>
    <row r="46" spans="1:26" ht="15">
      <c r="A46" s="645" t="s">
        <v>38</v>
      </c>
      <c r="B46" s="646"/>
      <c r="C46" s="22" t="e">
        <f>SUM(C35:C45)</f>
        <v>#REF!</v>
      </c>
      <c r="D46" s="58" t="e">
        <f>SUM(D35:D45)</f>
        <v>#REF!</v>
      </c>
      <c r="E46" s="85" t="e">
        <f>SUM(E35:E45)</f>
        <v>#REF!</v>
      </c>
      <c r="F46" s="86" t="e">
        <f>E46/$C$23</f>
        <v>#REF!</v>
      </c>
      <c r="G46" s="87" t="e">
        <f>SUM(G35:G45)</f>
        <v>#REF!</v>
      </c>
      <c r="H46" s="86" t="e">
        <f>G46/$C$23</f>
        <v>#REF!</v>
      </c>
      <c r="I46" s="85" t="e">
        <f>SUM(I35:I45)</f>
        <v>#REF!</v>
      </c>
      <c r="J46" s="86" t="e">
        <f>I46/$C$23</f>
        <v>#REF!</v>
      </c>
      <c r="K46" s="87" t="e">
        <f>SUM(K35:K45)</f>
        <v>#REF!</v>
      </c>
      <c r="L46" s="86" t="e">
        <f>K46/$C$23</f>
        <v>#REF!</v>
      </c>
      <c r="M46" s="85" t="e">
        <f>SUM(M35:M45)</f>
        <v>#REF!</v>
      </c>
      <c r="N46" s="86" t="e">
        <f>M46/$C$23</f>
        <v>#REF!</v>
      </c>
      <c r="O46" s="87" t="e">
        <f>SUM(O35:O45)</f>
        <v>#REF!</v>
      </c>
      <c r="P46" s="86">
        <v>0</v>
      </c>
      <c r="Q46" s="87" t="e">
        <f>SUM(Q35:Q45)</f>
        <v>#REF!</v>
      </c>
      <c r="R46" s="86" t="e">
        <f>Q46/$C$23</f>
        <v>#REF!</v>
      </c>
      <c r="S46" s="85" t="e">
        <f>SUM(S35:S45)</f>
        <v>#REF!</v>
      </c>
      <c r="T46" s="86" t="e">
        <f>S46/$C$23</f>
        <v>#REF!</v>
      </c>
      <c r="U46" s="87" t="e">
        <f>SUM(U35:U45)</f>
        <v>#REF!</v>
      </c>
      <c r="V46" s="86" t="e">
        <f>U46/$C$23</f>
        <v>#REF!</v>
      </c>
      <c r="W46" s="85" t="e">
        <f>SUM(W35:W45)</f>
        <v>#REF!</v>
      </c>
      <c r="X46" s="86" t="e">
        <f>W46/$C$23</f>
        <v>#REF!</v>
      </c>
      <c r="Y46" s="87" t="e">
        <f>SUM(Y35:Y45)</f>
        <v>#REF!</v>
      </c>
      <c r="Z46" s="86" t="e">
        <f>Y46/$C$23</f>
        <v>#REF!</v>
      </c>
    </row>
    <row r="47" spans="1:26" ht="15">
      <c r="A47" s="645" t="s">
        <v>312</v>
      </c>
      <c r="B47" s="646"/>
      <c r="C47" s="19"/>
      <c r="D47" s="88"/>
      <c r="E47" s="85" t="e">
        <f>SUM(E46)</f>
        <v>#REF!</v>
      </c>
      <c r="F47" s="88" t="e">
        <f t="shared" ref="F47" si="36">D47+F46</f>
        <v>#REF!</v>
      </c>
      <c r="G47" s="87" t="e">
        <f t="shared" ref="G47" si="37">E47+G46</f>
        <v>#REF!</v>
      </c>
      <c r="H47" s="86" t="e">
        <f t="shared" ref="H47" si="38">F47+H46</f>
        <v>#REF!</v>
      </c>
      <c r="I47" s="85" t="e">
        <f t="shared" ref="I47" si="39">G47+I46</f>
        <v>#REF!</v>
      </c>
      <c r="J47" s="86" t="e">
        <f t="shared" ref="J47" si="40">H47+J46</f>
        <v>#REF!</v>
      </c>
      <c r="K47" s="87" t="e">
        <f t="shared" ref="K47" si="41">I47+K46</f>
        <v>#REF!</v>
      </c>
      <c r="L47" s="88" t="e">
        <f t="shared" ref="L47" si="42">J47+L46</f>
        <v>#REF!</v>
      </c>
      <c r="M47" s="85" t="e">
        <f t="shared" ref="M47" si="43">K47+M46</f>
        <v>#REF!</v>
      </c>
      <c r="N47" s="86" t="e">
        <f t="shared" ref="N47" si="44">L47+N46</f>
        <v>#REF!</v>
      </c>
      <c r="O47" s="87" t="e">
        <f t="shared" ref="O47" si="45">M47+O46</f>
        <v>#REF!</v>
      </c>
      <c r="P47" s="88">
        <v>0</v>
      </c>
      <c r="Q47" s="87" t="e">
        <f>#REF!+Q46</f>
        <v>#REF!</v>
      </c>
      <c r="R47" s="88" t="e">
        <f>#REF!+R46</f>
        <v>#REF!</v>
      </c>
      <c r="S47" s="85" t="e">
        <f t="shared" ref="S47" si="46">Q47+S46</f>
        <v>#REF!</v>
      </c>
      <c r="T47" s="86" t="e">
        <f t="shared" ref="T47" si="47">R47+T46</f>
        <v>#REF!</v>
      </c>
      <c r="U47" s="87" t="e">
        <f t="shared" ref="U47" si="48">S47+U46</f>
        <v>#REF!</v>
      </c>
      <c r="V47" s="88" t="e">
        <f t="shared" ref="V47" si="49">T47+V46</f>
        <v>#REF!</v>
      </c>
      <c r="W47" s="85" t="e">
        <f t="shared" ref="W47" si="50">U47+W46</f>
        <v>#REF!</v>
      </c>
      <c r="X47" s="86" t="e">
        <f t="shared" ref="X47" si="51">V47+X46</f>
        <v>#REF!</v>
      </c>
      <c r="Y47" s="87" t="e">
        <f t="shared" ref="Y47" si="52">W47+Y46</f>
        <v>#REF!</v>
      </c>
      <c r="Z47" s="86" t="e">
        <f t="shared" ref="Z47" si="53">X47+Z46</f>
        <v>#REF!</v>
      </c>
    </row>
    <row r="48" spans="1:26" ht="15.75" thickBot="1">
      <c r="A48" s="647">
        <f>CONSOLIDA!B45</f>
        <v>0</v>
      </c>
      <c r="B48" s="648"/>
      <c r="C48" s="648"/>
      <c r="D48" s="648"/>
      <c r="E48" s="648"/>
      <c r="F48" s="648"/>
      <c r="G48" s="648"/>
      <c r="H48" s="648"/>
      <c r="I48" s="648"/>
      <c r="J48" s="648"/>
      <c r="K48" s="648"/>
      <c r="L48" s="648"/>
      <c r="M48" s="648"/>
      <c r="N48" s="648"/>
      <c r="O48" s="648"/>
      <c r="P48" s="648"/>
      <c r="Q48" s="648"/>
      <c r="R48" s="648"/>
      <c r="S48" s="648"/>
      <c r="T48" s="648"/>
      <c r="U48" s="648"/>
      <c r="V48" s="648"/>
      <c r="W48" s="648"/>
      <c r="X48" s="648"/>
      <c r="Y48" s="648"/>
      <c r="Z48" s="649"/>
    </row>
  </sheetData>
  <mergeCells count="37">
    <mergeCell ref="Q14:R14"/>
    <mergeCell ref="S14:T14"/>
    <mergeCell ref="U14:V14"/>
    <mergeCell ref="W14:X14"/>
    <mergeCell ref="Y14:Z14"/>
    <mergeCell ref="W33:X33"/>
    <mergeCell ref="Y33:Z33"/>
    <mergeCell ref="A12:T12"/>
    <mergeCell ref="A13:A15"/>
    <mergeCell ref="B13:B15"/>
    <mergeCell ref="C13:D14"/>
    <mergeCell ref="E13:Z13"/>
    <mergeCell ref="E14:F14"/>
    <mergeCell ref="G14:H14"/>
    <mergeCell ref="I14:J14"/>
    <mergeCell ref="K14:L14"/>
    <mergeCell ref="M14:N14"/>
    <mergeCell ref="A23:B23"/>
    <mergeCell ref="A24:B24"/>
    <mergeCell ref="A25:Z25"/>
    <mergeCell ref="O14:P14"/>
    <mergeCell ref="A46:B46"/>
    <mergeCell ref="A47:B47"/>
    <mergeCell ref="A48:Z48"/>
    <mergeCell ref="A32:A34"/>
    <mergeCell ref="B32:B34"/>
    <mergeCell ref="C32:D33"/>
    <mergeCell ref="E32:Z32"/>
    <mergeCell ref="E33:F33"/>
    <mergeCell ref="G33:H33"/>
    <mergeCell ref="I33:J33"/>
    <mergeCell ref="K33:L33"/>
    <mergeCell ref="M33:N33"/>
    <mergeCell ref="O33:P33"/>
    <mergeCell ref="Q33:R33"/>
    <mergeCell ref="S33:T33"/>
    <mergeCell ref="U33:V33"/>
  </mergeCells>
  <printOptions horizontalCentered="1" verticalCentered="1"/>
  <pageMargins left="0.19685039370078741" right="0.19685039370078741" top="0.78740157480314965" bottom="0.78740157480314965" header="0.31496062992125984" footer="0.31496062992125984"/>
  <pageSetup paperSize="9" scale="80" orientation="landscape" r:id="rId1"/>
  <headerFooter>
    <oddHeader>Página &amp;P de &amp;N</oddHeader>
    <oddFooter>&amp;F</oddFooter>
  </headerFooter>
  <drawing r:id="rId2"/>
</worksheet>
</file>

<file path=xl/worksheets/sheet29.xml><?xml version="1.0" encoding="utf-8"?>
<worksheet xmlns="http://schemas.openxmlformats.org/spreadsheetml/2006/main" xmlns:r="http://schemas.openxmlformats.org/officeDocument/2006/relationships">
  <sheetPr codeName="Plan31">
    <pageSetUpPr fitToPage="1"/>
  </sheetPr>
  <dimension ref="A1:DA660"/>
  <sheetViews>
    <sheetView view="pageBreakPreview" topLeftCell="A4" zoomScale="75" zoomScaleSheetLayoutView="75" workbookViewId="0">
      <selection activeCell="L57" sqref="L57"/>
    </sheetView>
  </sheetViews>
  <sheetFormatPr defaultRowHeight="15"/>
  <cols>
    <col min="1" max="1" width="8.28515625" style="14" customWidth="1"/>
    <col min="2" max="3" width="19.42578125" style="21" customWidth="1"/>
    <col min="4" max="4" width="92.140625" style="14" customWidth="1"/>
    <col min="5" max="5" width="6.28515625" style="14" customWidth="1"/>
    <col min="6" max="6" width="19.5703125" style="298" hidden="1" customWidth="1"/>
    <col min="7" max="7" width="13.85546875" style="14" customWidth="1"/>
    <col min="8" max="8" width="13.85546875" style="200" hidden="1" customWidth="1"/>
    <col min="9" max="9" width="13.85546875" style="262" hidden="1" customWidth="1"/>
    <col min="10" max="11" width="13" style="14" hidden="1" customWidth="1"/>
    <col min="12" max="13" width="13.140625" style="14" customWidth="1"/>
    <col min="14" max="15" width="13" style="14" hidden="1" customWidth="1"/>
    <col min="16" max="16" width="11.28515625" style="47" customWidth="1"/>
    <col min="17" max="17" width="11.28515625" style="15" customWidth="1"/>
    <col min="18" max="19" width="11.28515625" style="47" customWidth="1"/>
    <col min="20" max="20" width="11.28515625" style="15" customWidth="1"/>
    <col min="21" max="21" width="11.28515625" style="47" customWidth="1"/>
    <col min="22" max="22" width="11.28515625" style="47" hidden="1" customWidth="1"/>
    <col min="23" max="23" width="11.28515625" style="15" hidden="1" customWidth="1"/>
    <col min="24" max="25" width="11.28515625" style="47" hidden="1" customWidth="1"/>
    <col min="26" max="26" width="11.28515625" style="15" hidden="1" customWidth="1"/>
    <col min="27" max="28" width="11.28515625" style="47" hidden="1" customWidth="1"/>
    <col min="29" max="29" width="11.28515625" style="15" hidden="1" customWidth="1"/>
    <col min="30" max="31" width="11.28515625" style="47" hidden="1" customWidth="1"/>
    <col min="32" max="32" width="11.28515625" style="15" hidden="1" customWidth="1"/>
    <col min="33" max="34" width="11.28515625" style="47" hidden="1" customWidth="1"/>
    <col min="35" max="35" width="11.28515625" style="15" hidden="1" customWidth="1"/>
    <col min="36" max="37" width="11.28515625" style="47" hidden="1" customWidth="1"/>
    <col min="38" max="38" width="11.28515625" style="15" hidden="1" customWidth="1"/>
    <col min="39" max="40" width="11.28515625" style="47" hidden="1" customWidth="1"/>
    <col min="41" max="41" width="11.28515625" style="15" hidden="1" customWidth="1"/>
    <col min="42" max="43" width="11.28515625" style="47" hidden="1" customWidth="1"/>
    <col min="44" max="44" width="11.28515625" style="15" hidden="1" customWidth="1"/>
    <col min="45" max="46" width="11.28515625" style="47" hidden="1" customWidth="1"/>
    <col min="47" max="47" width="11.28515625" style="15" hidden="1" customWidth="1"/>
    <col min="48" max="49" width="11.28515625" style="47" hidden="1" customWidth="1"/>
    <col min="50" max="50" width="11.28515625" style="15" hidden="1" customWidth="1"/>
    <col min="51" max="52" width="11.28515625" style="47" hidden="1" customWidth="1"/>
    <col min="53" max="53" width="11.28515625" style="15" hidden="1" customWidth="1"/>
    <col min="54" max="55" width="11.28515625" style="47" hidden="1" customWidth="1"/>
    <col min="56" max="56" width="11.28515625" style="15" hidden="1" customWidth="1"/>
    <col min="57" max="58" width="11.28515625" style="47" hidden="1" customWidth="1"/>
    <col min="59" max="59" width="11.28515625" style="15" hidden="1" customWidth="1"/>
    <col min="60" max="61" width="11.28515625" style="47" hidden="1" customWidth="1"/>
    <col min="62" max="62" width="11.28515625" style="15" hidden="1" customWidth="1"/>
    <col min="63" max="64" width="11.28515625" style="47" hidden="1" customWidth="1"/>
    <col min="65" max="65" width="11.28515625" style="15" hidden="1" customWidth="1"/>
    <col min="66" max="67" width="11.28515625" style="47" hidden="1" customWidth="1"/>
    <col min="68" max="68" width="11.28515625" style="15" hidden="1" customWidth="1"/>
    <col min="69" max="70" width="11.28515625" style="47" hidden="1" customWidth="1"/>
    <col min="71" max="71" width="11.28515625" style="15" hidden="1" customWidth="1"/>
    <col min="72" max="73" width="11.28515625" style="47" hidden="1" customWidth="1"/>
    <col min="74" max="74" width="11.28515625" style="15" hidden="1" customWidth="1"/>
    <col min="75" max="76" width="11.28515625" style="47" hidden="1" customWidth="1"/>
    <col min="77" max="77" width="11.28515625" style="15" hidden="1" customWidth="1"/>
    <col min="78" max="79" width="11.28515625" style="47" hidden="1" customWidth="1"/>
    <col min="80" max="80" width="11.28515625" style="15" hidden="1" customWidth="1"/>
    <col min="81" max="82" width="11.28515625" style="47" hidden="1" customWidth="1"/>
    <col min="83" max="83" width="11.28515625" style="15" hidden="1" customWidth="1"/>
    <col min="84" max="85" width="11.28515625" style="47" hidden="1" customWidth="1"/>
    <col min="86" max="86" width="11.28515625" style="15" hidden="1" customWidth="1"/>
    <col min="87" max="87" width="11.28515625" style="47" hidden="1" customWidth="1"/>
    <col min="88" max="99" width="14.42578125" style="47" hidden="1" customWidth="1"/>
    <col min="100" max="105" width="14.42578125" style="47" customWidth="1"/>
    <col min="106" max="16384" width="9.140625" style="15"/>
  </cols>
  <sheetData>
    <row r="1" spans="1:105" s="13" customFormat="1" ht="18">
      <c r="A1" s="20" t="s">
        <v>23</v>
      </c>
      <c r="B1" s="176"/>
      <c r="C1" s="176"/>
      <c r="D1" s="12"/>
      <c r="P1" s="47"/>
      <c r="R1" s="47"/>
      <c r="S1" s="47"/>
      <c r="U1" s="47"/>
      <c r="V1" s="47"/>
      <c r="X1" s="47"/>
      <c r="Y1" s="47"/>
      <c r="AA1" s="47"/>
      <c r="AB1" s="47"/>
      <c r="AD1" s="47"/>
      <c r="AE1" s="47"/>
      <c r="AG1" s="47"/>
      <c r="AH1" s="47"/>
      <c r="AJ1" s="47"/>
      <c r="AK1" s="47"/>
      <c r="AM1" s="47"/>
      <c r="AN1" s="47"/>
      <c r="AP1" s="47"/>
      <c r="AQ1" s="47"/>
      <c r="AS1" s="47"/>
      <c r="AT1" s="47"/>
      <c r="AV1" s="47"/>
      <c r="AW1" s="47"/>
      <c r="AY1" s="47"/>
      <c r="AZ1" s="47"/>
      <c r="BB1" s="47"/>
      <c r="BC1" s="47"/>
      <c r="BE1" s="47"/>
      <c r="BF1" s="47"/>
      <c r="BH1" s="47"/>
      <c r="BI1" s="47"/>
      <c r="BK1" s="47"/>
      <c r="BL1" s="47"/>
      <c r="BN1" s="47"/>
      <c r="BO1" s="47"/>
      <c r="BQ1" s="47"/>
      <c r="BR1" s="47"/>
      <c r="BT1" s="47"/>
      <c r="BU1" s="47"/>
      <c r="BW1" s="47"/>
      <c r="BX1" s="47"/>
      <c r="BZ1" s="47"/>
      <c r="CA1" s="47"/>
      <c r="CC1" s="47"/>
      <c r="CD1" s="47"/>
      <c r="CF1" s="47"/>
      <c r="CG1" s="47"/>
      <c r="CI1" s="47"/>
      <c r="CJ1" s="47"/>
      <c r="CK1" s="47"/>
      <c r="CL1" s="47"/>
      <c r="CM1" s="47"/>
      <c r="CN1" s="47"/>
      <c r="CO1" s="47"/>
      <c r="CP1" s="47"/>
      <c r="CQ1" s="47"/>
      <c r="CR1" s="47"/>
      <c r="CS1" s="47"/>
      <c r="CT1" s="47"/>
      <c r="CU1" s="47"/>
      <c r="CV1" s="47"/>
      <c r="CW1" s="47"/>
      <c r="CX1" s="47"/>
      <c r="CY1" s="47"/>
      <c r="CZ1" s="47"/>
      <c r="DA1" s="47"/>
    </row>
    <row r="2" spans="1:105" ht="18" customHeight="1">
      <c r="A2" s="299" t="s">
        <v>52</v>
      </c>
      <c r="B2" s="283"/>
      <c r="C2" s="283"/>
      <c r="D2" s="12"/>
      <c r="E2" s="404"/>
      <c r="F2" s="404"/>
      <c r="G2" s="404"/>
      <c r="H2" s="404"/>
      <c r="I2" s="404"/>
      <c r="J2" s="404"/>
      <c r="K2" s="404"/>
      <c r="L2" s="404"/>
      <c r="M2" s="404"/>
      <c r="N2" s="13"/>
      <c r="O2" s="13"/>
    </row>
    <row r="3" spans="1:105" s="13" customFormat="1" ht="18">
      <c r="A3" s="299" t="s">
        <v>169</v>
      </c>
      <c r="B3" s="283"/>
      <c r="C3" s="283"/>
      <c r="D3" s="12"/>
      <c r="E3" s="404"/>
      <c r="F3" s="404"/>
      <c r="G3" s="404"/>
      <c r="H3" s="404"/>
      <c r="I3" s="404"/>
      <c r="J3" s="404"/>
      <c r="K3" s="404"/>
      <c r="L3" s="404"/>
      <c r="M3" s="404"/>
      <c r="P3" s="47"/>
      <c r="R3" s="47"/>
      <c r="S3" s="47"/>
      <c r="U3" s="47"/>
      <c r="V3" s="47"/>
      <c r="X3" s="47"/>
      <c r="Y3" s="47"/>
      <c r="AA3" s="47"/>
      <c r="AB3" s="47"/>
      <c r="AD3" s="47"/>
      <c r="AE3" s="47"/>
      <c r="AG3" s="47"/>
      <c r="AH3" s="47"/>
      <c r="AJ3" s="47"/>
      <c r="AK3" s="47"/>
      <c r="AM3" s="47"/>
      <c r="AN3" s="47"/>
      <c r="AP3" s="47"/>
      <c r="AQ3" s="47"/>
      <c r="AS3" s="47"/>
      <c r="AT3" s="47"/>
      <c r="AV3" s="47"/>
      <c r="AW3" s="47"/>
      <c r="AY3" s="47"/>
      <c r="AZ3" s="47"/>
      <c r="BB3" s="47"/>
      <c r="BC3" s="47"/>
      <c r="BE3" s="47"/>
      <c r="BF3" s="47"/>
      <c r="BH3" s="47"/>
      <c r="BI3" s="47"/>
      <c r="BK3" s="47"/>
      <c r="BL3" s="47"/>
      <c r="BN3" s="47"/>
      <c r="BO3" s="47"/>
      <c r="BQ3" s="47"/>
      <c r="BR3" s="47"/>
      <c r="BT3" s="47"/>
      <c r="BU3" s="47"/>
      <c r="BW3" s="47"/>
      <c r="BX3" s="47"/>
      <c r="BZ3" s="47"/>
      <c r="CA3" s="47"/>
      <c r="CC3" s="47"/>
      <c r="CD3" s="47"/>
      <c r="CF3" s="47"/>
      <c r="CG3" s="47"/>
      <c r="CI3" s="47"/>
      <c r="CJ3" s="47"/>
      <c r="CK3" s="47"/>
      <c r="CL3" s="47"/>
      <c r="CM3" s="47"/>
      <c r="CN3" s="47"/>
      <c r="CO3" s="47"/>
      <c r="CP3" s="47"/>
      <c r="CQ3" s="47"/>
      <c r="CR3" s="47"/>
      <c r="CS3" s="47"/>
      <c r="CT3" s="47"/>
      <c r="CU3" s="47"/>
      <c r="CV3" s="47"/>
      <c r="CW3" s="47"/>
      <c r="CX3" s="47"/>
      <c r="CY3" s="47"/>
      <c r="CZ3" s="47"/>
      <c r="DA3" s="47"/>
    </row>
    <row r="4" spans="1:105" ht="18">
      <c r="A4" s="20" t="str">
        <f>CONSOLIDA!A4</f>
        <v>CENTRO POLÍTICO ADMINISTRATIVO - RUA ENGº EDGAR PRADO ARZE - Nº 215 - 3613-6300</v>
      </c>
      <c r="B4" s="176"/>
      <c r="C4" s="176"/>
      <c r="D4" s="12"/>
      <c r="E4" s="643" t="s">
        <v>8</v>
      </c>
      <c r="F4" s="643"/>
      <c r="G4" s="643"/>
      <c r="H4" s="404"/>
      <c r="I4" s="404"/>
      <c r="J4" s="404"/>
      <c r="K4" s="404"/>
      <c r="L4" s="404"/>
      <c r="M4" s="404"/>
      <c r="N4" s="13"/>
      <c r="O4" s="13"/>
    </row>
    <row r="5" spans="1:105" ht="18">
      <c r="A5" s="20" t="s">
        <v>2</v>
      </c>
      <c r="B5" s="176"/>
      <c r="C5" s="176"/>
      <c r="D5" s="12"/>
      <c r="E5" s="644" t="s">
        <v>380</v>
      </c>
      <c r="F5" s="644"/>
      <c r="G5" s="644"/>
      <c r="H5" s="644"/>
      <c r="I5" s="644"/>
      <c r="J5" s="644"/>
      <c r="K5" s="644"/>
      <c r="L5" s="644"/>
      <c r="M5" s="644"/>
      <c r="N5" s="140"/>
      <c r="O5" s="140"/>
    </row>
    <row r="6" spans="1:105" ht="18">
      <c r="A6" s="20" t="str">
        <f>CONSOLIDA!A6</f>
        <v>ESTABELECIMENTO: EE MARIO CORREA DA COSTA - QUADRA POLIESPORTIVA COBERTA</v>
      </c>
      <c r="B6" s="176"/>
      <c r="C6" s="176"/>
      <c r="D6" s="301"/>
      <c r="E6" s="644"/>
      <c r="F6" s="644"/>
      <c r="G6" s="644"/>
      <c r="H6" s="644"/>
      <c r="I6" s="644"/>
      <c r="J6" s="644"/>
      <c r="K6" s="644"/>
      <c r="L6" s="644"/>
      <c r="M6" s="644"/>
      <c r="N6" s="140"/>
      <c r="O6" s="140"/>
      <c r="CJ6" s="13"/>
      <c r="CK6" s="13"/>
      <c r="CL6" s="13"/>
      <c r="CP6" s="13"/>
      <c r="CQ6" s="13"/>
      <c r="CR6" s="13"/>
      <c r="CV6" s="13"/>
      <c r="CW6" s="13"/>
      <c r="CX6" s="13"/>
    </row>
    <row r="7" spans="1:105" ht="18">
      <c r="A7" s="20" t="str">
        <f>CONSOLIDA!A7</f>
        <v>MUNICÍPIO: PARANAITA-MT</v>
      </c>
      <c r="B7" s="176"/>
      <c r="C7" s="176"/>
      <c r="D7" s="301"/>
      <c r="E7" s="644"/>
      <c r="F7" s="644"/>
      <c r="G7" s="644"/>
      <c r="H7" s="644"/>
      <c r="I7" s="644"/>
      <c r="J7" s="644"/>
      <c r="K7" s="644"/>
      <c r="L7" s="644"/>
      <c r="M7" s="644"/>
      <c r="N7" s="140"/>
      <c r="O7" s="140"/>
      <c r="Q7" s="146"/>
      <c r="T7" s="146"/>
      <c r="CJ7" s="13"/>
      <c r="CK7" s="13"/>
      <c r="CL7" s="13"/>
      <c r="CP7" s="13"/>
      <c r="CQ7" s="13"/>
      <c r="CR7" s="13"/>
      <c r="CV7" s="13"/>
      <c r="CW7" s="13"/>
      <c r="CX7" s="13"/>
    </row>
    <row r="8" spans="1:105" ht="18.75" thickBot="1">
      <c r="A8" s="20" t="str">
        <f>CONSOLIDA!A8</f>
        <v xml:space="preserve">ENDEREÇO: VIA 2, CENTRO </v>
      </c>
      <c r="B8" s="284"/>
      <c r="C8" s="284"/>
      <c r="D8" s="16"/>
      <c r="E8" s="176" t="s">
        <v>3</v>
      </c>
      <c r="F8" s="13"/>
      <c r="G8" s="661">
        <f>Quadra!F8</f>
        <v>0.24149999999999999</v>
      </c>
      <c r="H8" s="661"/>
      <c r="I8" s="661"/>
      <c r="J8" s="177"/>
      <c r="K8" s="177"/>
      <c r="L8" s="176" t="s">
        <v>130</v>
      </c>
      <c r="M8" s="302">
        <f>Quadra!L8</f>
        <v>0.1152</v>
      </c>
      <c r="N8" s="302"/>
      <c r="O8" s="302"/>
    </row>
    <row r="9" spans="1:105" ht="16.5" customHeight="1" thickBot="1">
      <c r="A9" s="631" t="s">
        <v>5</v>
      </c>
      <c r="B9" s="634" t="s">
        <v>426</v>
      </c>
      <c r="C9" s="634" t="s">
        <v>427</v>
      </c>
      <c r="D9" s="634" t="s">
        <v>6</v>
      </c>
      <c r="E9" s="668" t="s">
        <v>4</v>
      </c>
      <c r="F9" s="637" t="s">
        <v>399</v>
      </c>
      <c r="G9" s="623" t="s">
        <v>161</v>
      </c>
      <c r="H9" s="624"/>
      <c r="I9" s="624"/>
      <c r="J9" s="624"/>
      <c r="K9" s="625"/>
      <c r="L9" s="623" t="s">
        <v>108</v>
      </c>
      <c r="M9" s="625"/>
      <c r="N9" s="276"/>
      <c r="O9" s="277"/>
      <c r="P9" s="613" t="s">
        <v>245</v>
      </c>
      <c r="Q9" s="613"/>
      <c r="R9" s="613"/>
      <c r="S9" s="613" t="s">
        <v>233</v>
      </c>
      <c r="T9" s="613"/>
      <c r="U9" s="613"/>
      <c r="V9" s="613" t="s">
        <v>246</v>
      </c>
      <c r="W9" s="613"/>
      <c r="X9" s="613"/>
      <c r="Y9" s="620" t="s">
        <v>234</v>
      </c>
      <c r="Z9" s="621"/>
      <c r="AA9" s="622"/>
      <c r="AB9" s="613" t="s">
        <v>247</v>
      </c>
      <c r="AC9" s="613"/>
      <c r="AD9" s="613"/>
      <c r="AE9" s="613" t="s">
        <v>235</v>
      </c>
      <c r="AF9" s="613"/>
      <c r="AG9" s="613"/>
      <c r="AH9" s="613" t="s">
        <v>248</v>
      </c>
      <c r="AI9" s="613"/>
      <c r="AJ9" s="613"/>
      <c r="AK9" s="620" t="s">
        <v>236</v>
      </c>
      <c r="AL9" s="621"/>
      <c r="AM9" s="622"/>
      <c r="AN9" s="613" t="s">
        <v>249</v>
      </c>
      <c r="AO9" s="613"/>
      <c r="AP9" s="613"/>
      <c r="AQ9" s="613" t="s">
        <v>237</v>
      </c>
      <c r="AR9" s="613"/>
      <c r="AS9" s="613"/>
      <c r="AT9" s="613" t="s">
        <v>250</v>
      </c>
      <c r="AU9" s="613"/>
      <c r="AV9" s="613"/>
      <c r="AW9" s="613" t="s">
        <v>238</v>
      </c>
      <c r="AX9" s="613"/>
      <c r="AY9" s="613"/>
      <c r="AZ9" s="613" t="s">
        <v>251</v>
      </c>
      <c r="BA9" s="613"/>
      <c r="BB9" s="613"/>
      <c r="BC9" s="613" t="s">
        <v>239</v>
      </c>
      <c r="BD9" s="613"/>
      <c r="BE9" s="613"/>
      <c r="BF9" s="613" t="s">
        <v>252</v>
      </c>
      <c r="BG9" s="613"/>
      <c r="BH9" s="613"/>
      <c r="BI9" s="613" t="s">
        <v>240</v>
      </c>
      <c r="BJ9" s="613"/>
      <c r="BK9" s="613"/>
      <c r="BL9" s="613" t="s">
        <v>253</v>
      </c>
      <c r="BM9" s="613"/>
      <c r="BN9" s="613"/>
      <c r="BO9" s="613" t="s">
        <v>241</v>
      </c>
      <c r="BP9" s="613"/>
      <c r="BQ9" s="613"/>
      <c r="BR9" s="613" t="s">
        <v>254</v>
      </c>
      <c r="BS9" s="613"/>
      <c r="BT9" s="613"/>
      <c r="BU9" s="613" t="s">
        <v>242</v>
      </c>
      <c r="BV9" s="613"/>
      <c r="BW9" s="613"/>
      <c r="BX9" s="613" t="s">
        <v>255</v>
      </c>
      <c r="BY9" s="613"/>
      <c r="BZ9" s="613"/>
      <c r="CA9" s="613" t="s">
        <v>243</v>
      </c>
      <c r="CB9" s="613"/>
      <c r="CC9" s="613"/>
      <c r="CD9" s="613" t="s">
        <v>256</v>
      </c>
      <c r="CE9" s="613"/>
      <c r="CF9" s="613"/>
      <c r="CG9" s="613" t="s">
        <v>244</v>
      </c>
      <c r="CH9" s="613"/>
      <c r="CI9" s="613"/>
      <c r="CJ9" s="613" t="s">
        <v>229</v>
      </c>
      <c r="CK9" s="613"/>
      <c r="CL9" s="613"/>
      <c r="CM9" s="613" t="s">
        <v>230</v>
      </c>
      <c r="CN9" s="613"/>
      <c r="CO9" s="613"/>
      <c r="CP9" s="613" t="s">
        <v>68</v>
      </c>
      <c r="CQ9" s="613"/>
      <c r="CR9" s="613"/>
      <c r="CS9" s="613" t="s">
        <v>231</v>
      </c>
      <c r="CT9" s="613"/>
      <c r="CU9" s="613"/>
      <c r="CV9" s="613" t="s">
        <v>63</v>
      </c>
      <c r="CW9" s="613"/>
      <c r="CX9" s="613"/>
      <c r="CY9" s="613" t="s">
        <v>232</v>
      </c>
      <c r="CZ9" s="613"/>
      <c r="DA9" s="613"/>
    </row>
    <row r="10" spans="1:105" ht="16.5" thickBot="1">
      <c r="A10" s="632"/>
      <c r="B10" s="635"/>
      <c r="C10" s="635"/>
      <c r="D10" s="635"/>
      <c r="E10" s="668"/>
      <c r="F10" s="638"/>
      <c r="G10" s="626"/>
      <c r="H10" s="627"/>
      <c r="I10" s="627"/>
      <c r="J10" s="627"/>
      <c r="K10" s="628"/>
      <c r="L10" s="626"/>
      <c r="M10" s="628"/>
      <c r="N10" s="278"/>
      <c r="O10" s="279"/>
      <c r="P10" s="619" t="s">
        <v>72</v>
      </c>
      <c r="Q10" s="612" t="s">
        <v>69</v>
      </c>
      <c r="R10" s="65" t="s">
        <v>70</v>
      </c>
      <c r="S10" s="662" t="s">
        <v>72</v>
      </c>
      <c r="T10" s="612" t="s">
        <v>69</v>
      </c>
      <c r="U10" s="65" t="s">
        <v>70</v>
      </c>
      <c r="V10" s="619" t="s">
        <v>72</v>
      </c>
      <c r="W10" s="612" t="s">
        <v>69</v>
      </c>
      <c r="X10" s="65" t="s">
        <v>70</v>
      </c>
      <c r="Y10" s="662" t="s">
        <v>72</v>
      </c>
      <c r="Z10" s="612" t="s">
        <v>69</v>
      </c>
      <c r="AA10" s="65" t="s">
        <v>70</v>
      </c>
      <c r="AB10" s="619" t="s">
        <v>72</v>
      </c>
      <c r="AC10" s="612" t="s">
        <v>69</v>
      </c>
      <c r="AD10" s="65" t="s">
        <v>70</v>
      </c>
      <c r="AE10" s="662" t="s">
        <v>72</v>
      </c>
      <c r="AF10" s="612" t="s">
        <v>69</v>
      </c>
      <c r="AG10" s="65" t="s">
        <v>70</v>
      </c>
      <c r="AH10" s="619" t="s">
        <v>72</v>
      </c>
      <c r="AI10" s="612" t="s">
        <v>69</v>
      </c>
      <c r="AJ10" s="65" t="s">
        <v>70</v>
      </c>
      <c r="AK10" s="662" t="s">
        <v>72</v>
      </c>
      <c r="AL10" s="612" t="s">
        <v>69</v>
      </c>
      <c r="AM10" s="65" t="s">
        <v>70</v>
      </c>
      <c r="AN10" s="619" t="s">
        <v>72</v>
      </c>
      <c r="AO10" s="612" t="s">
        <v>69</v>
      </c>
      <c r="AP10" s="65" t="s">
        <v>70</v>
      </c>
      <c r="AQ10" s="662" t="s">
        <v>72</v>
      </c>
      <c r="AR10" s="612" t="s">
        <v>69</v>
      </c>
      <c r="AS10" s="65" t="s">
        <v>70</v>
      </c>
      <c r="AT10" s="619" t="s">
        <v>72</v>
      </c>
      <c r="AU10" s="612" t="s">
        <v>69</v>
      </c>
      <c r="AV10" s="65" t="s">
        <v>70</v>
      </c>
      <c r="AW10" s="662" t="s">
        <v>72</v>
      </c>
      <c r="AX10" s="612" t="s">
        <v>69</v>
      </c>
      <c r="AY10" s="65" t="s">
        <v>70</v>
      </c>
      <c r="AZ10" s="619" t="s">
        <v>72</v>
      </c>
      <c r="BA10" s="612" t="s">
        <v>69</v>
      </c>
      <c r="BB10" s="65" t="s">
        <v>70</v>
      </c>
      <c r="BC10" s="662" t="s">
        <v>72</v>
      </c>
      <c r="BD10" s="612" t="s">
        <v>69</v>
      </c>
      <c r="BE10" s="65" t="s">
        <v>70</v>
      </c>
      <c r="BF10" s="619" t="s">
        <v>72</v>
      </c>
      <c r="BG10" s="612" t="s">
        <v>69</v>
      </c>
      <c r="BH10" s="65" t="s">
        <v>70</v>
      </c>
      <c r="BI10" s="662" t="s">
        <v>72</v>
      </c>
      <c r="BJ10" s="612" t="s">
        <v>69</v>
      </c>
      <c r="BK10" s="65" t="s">
        <v>70</v>
      </c>
      <c r="BL10" s="619" t="s">
        <v>72</v>
      </c>
      <c r="BM10" s="612" t="s">
        <v>69</v>
      </c>
      <c r="BN10" s="65" t="s">
        <v>70</v>
      </c>
      <c r="BO10" s="662" t="s">
        <v>72</v>
      </c>
      <c r="BP10" s="612" t="s">
        <v>69</v>
      </c>
      <c r="BQ10" s="65" t="s">
        <v>70</v>
      </c>
      <c r="BR10" s="619" t="s">
        <v>72</v>
      </c>
      <c r="BS10" s="612" t="s">
        <v>69</v>
      </c>
      <c r="BT10" s="65" t="s">
        <v>70</v>
      </c>
      <c r="BU10" s="662" t="s">
        <v>72</v>
      </c>
      <c r="BV10" s="612" t="s">
        <v>69</v>
      </c>
      <c r="BW10" s="65" t="s">
        <v>70</v>
      </c>
      <c r="BX10" s="619" t="s">
        <v>72</v>
      </c>
      <c r="BY10" s="612" t="s">
        <v>69</v>
      </c>
      <c r="BZ10" s="65" t="s">
        <v>70</v>
      </c>
      <c r="CA10" s="662" t="s">
        <v>72</v>
      </c>
      <c r="CB10" s="612" t="s">
        <v>69</v>
      </c>
      <c r="CC10" s="65" t="s">
        <v>70</v>
      </c>
      <c r="CD10" s="619" t="s">
        <v>72</v>
      </c>
      <c r="CE10" s="612" t="s">
        <v>69</v>
      </c>
      <c r="CF10" s="65" t="s">
        <v>70</v>
      </c>
      <c r="CG10" s="662" t="s">
        <v>72</v>
      </c>
      <c r="CH10" s="612" t="s">
        <v>69</v>
      </c>
      <c r="CI10" s="65" t="s">
        <v>70</v>
      </c>
      <c r="CJ10" s="619" t="s">
        <v>72</v>
      </c>
      <c r="CK10" s="612" t="s">
        <v>69</v>
      </c>
      <c r="CL10" s="65" t="s">
        <v>70</v>
      </c>
      <c r="CM10" s="619" t="s">
        <v>72</v>
      </c>
      <c r="CN10" s="612" t="s">
        <v>69</v>
      </c>
      <c r="CO10" s="65" t="s">
        <v>70</v>
      </c>
      <c r="CP10" s="619" t="s">
        <v>72</v>
      </c>
      <c r="CQ10" s="612" t="s">
        <v>69</v>
      </c>
      <c r="CR10" s="65" t="s">
        <v>70</v>
      </c>
      <c r="CS10" s="619" t="s">
        <v>72</v>
      </c>
      <c r="CT10" s="612" t="s">
        <v>69</v>
      </c>
      <c r="CU10" s="65" t="s">
        <v>70</v>
      </c>
      <c r="CV10" s="619" t="s">
        <v>72</v>
      </c>
      <c r="CW10" s="612" t="s">
        <v>69</v>
      </c>
      <c r="CX10" s="65" t="s">
        <v>70</v>
      </c>
      <c r="CY10" s="619" t="s">
        <v>72</v>
      </c>
      <c r="CZ10" s="612" t="s">
        <v>69</v>
      </c>
      <c r="DA10" s="65" t="s">
        <v>70</v>
      </c>
    </row>
    <row r="11" spans="1:105" ht="32.25" thickBot="1">
      <c r="A11" s="632"/>
      <c r="B11" s="636"/>
      <c r="C11" s="636"/>
      <c r="D11" s="636"/>
      <c r="E11" s="634"/>
      <c r="F11" s="638"/>
      <c r="G11" s="328" t="s">
        <v>107</v>
      </c>
      <c r="H11" s="328" t="s">
        <v>177</v>
      </c>
      <c r="I11" s="328" t="s">
        <v>178</v>
      </c>
      <c r="J11" s="328" t="s">
        <v>179</v>
      </c>
      <c r="K11" s="328" t="s">
        <v>180</v>
      </c>
      <c r="L11" s="326" t="s">
        <v>7</v>
      </c>
      <c r="M11" s="325" t="s">
        <v>107</v>
      </c>
      <c r="N11" s="403" t="s">
        <v>179</v>
      </c>
      <c r="O11" s="326" t="s">
        <v>180</v>
      </c>
      <c r="P11" s="662"/>
      <c r="Q11" s="663"/>
      <c r="R11" s="330" t="s">
        <v>71</v>
      </c>
      <c r="S11" s="664"/>
      <c r="T11" s="663"/>
      <c r="U11" s="330" t="s">
        <v>71</v>
      </c>
      <c r="V11" s="662"/>
      <c r="W11" s="663"/>
      <c r="X11" s="330" t="s">
        <v>71</v>
      </c>
      <c r="Y11" s="664"/>
      <c r="Z11" s="663"/>
      <c r="AA11" s="330" t="s">
        <v>71</v>
      </c>
      <c r="AB11" s="662"/>
      <c r="AC11" s="663"/>
      <c r="AD11" s="330" t="s">
        <v>71</v>
      </c>
      <c r="AE11" s="664"/>
      <c r="AF11" s="663"/>
      <c r="AG11" s="330" t="s">
        <v>71</v>
      </c>
      <c r="AH11" s="662"/>
      <c r="AI11" s="663"/>
      <c r="AJ11" s="330" t="s">
        <v>71</v>
      </c>
      <c r="AK11" s="664"/>
      <c r="AL11" s="663"/>
      <c r="AM11" s="330" t="s">
        <v>71</v>
      </c>
      <c r="AN11" s="662"/>
      <c r="AO11" s="663"/>
      <c r="AP11" s="330" t="s">
        <v>71</v>
      </c>
      <c r="AQ11" s="664"/>
      <c r="AR11" s="663"/>
      <c r="AS11" s="330" t="s">
        <v>71</v>
      </c>
      <c r="AT11" s="662"/>
      <c r="AU11" s="663"/>
      <c r="AV11" s="330" t="s">
        <v>71</v>
      </c>
      <c r="AW11" s="664"/>
      <c r="AX11" s="663"/>
      <c r="AY11" s="330" t="s">
        <v>71</v>
      </c>
      <c r="AZ11" s="662"/>
      <c r="BA11" s="663"/>
      <c r="BB11" s="330" t="s">
        <v>71</v>
      </c>
      <c r="BC11" s="664"/>
      <c r="BD11" s="663"/>
      <c r="BE11" s="330" t="s">
        <v>71</v>
      </c>
      <c r="BF11" s="662"/>
      <c r="BG11" s="663"/>
      <c r="BH11" s="330" t="s">
        <v>71</v>
      </c>
      <c r="BI11" s="664"/>
      <c r="BJ11" s="663"/>
      <c r="BK11" s="330" t="s">
        <v>71</v>
      </c>
      <c r="BL11" s="662"/>
      <c r="BM11" s="663"/>
      <c r="BN11" s="330" t="s">
        <v>71</v>
      </c>
      <c r="BO11" s="664"/>
      <c r="BP11" s="663"/>
      <c r="BQ11" s="330" t="s">
        <v>71</v>
      </c>
      <c r="BR11" s="662"/>
      <c r="BS11" s="663"/>
      <c r="BT11" s="330" t="s">
        <v>71</v>
      </c>
      <c r="BU11" s="664"/>
      <c r="BV11" s="663"/>
      <c r="BW11" s="330" t="s">
        <v>71</v>
      </c>
      <c r="BX11" s="662"/>
      <c r="BY11" s="663"/>
      <c r="BZ11" s="330" t="s">
        <v>71</v>
      </c>
      <c r="CA11" s="664"/>
      <c r="CB11" s="663"/>
      <c r="CC11" s="330" t="s">
        <v>71</v>
      </c>
      <c r="CD11" s="662"/>
      <c r="CE11" s="663"/>
      <c r="CF11" s="330" t="s">
        <v>71</v>
      </c>
      <c r="CG11" s="664"/>
      <c r="CH11" s="663"/>
      <c r="CI11" s="330" t="s">
        <v>71</v>
      </c>
      <c r="CJ11" s="662"/>
      <c r="CK11" s="663"/>
      <c r="CL11" s="330" t="s">
        <v>71</v>
      </c>
      <c r="CM11" s="662"/>
      <c r="CN11" s="663"/>
      <c r="CO11" s="330" t="s">
        <v>71</v>
      </c>
      <c r="CP11" s="662"/>
      <c r="CQ11" s="663"/>
      <c r="CR11" s="330" t="s">
        <v>71</v>
      </c>
      <c r="CS11" s="662"/>
      <c r="CT11" s="663"/>
      <c r="CU11" s="330" t="s">
        <v>71</v>
      </c>
      <c r="CV11" s="662"/>
      <c r="CW11" s="663"/>
      <c r="CX11" s="330" t="s">
        <v>71</v>
      </c>
      <c r="CY11" s="662"/>
      <c r="CZ11" s="663"/>
      <c r="DA11" s="330" t="s">
        <v>71</v>
      </c>
    </row>
    <row r="12" spans="1:105" s="319" customFormat="1">
      <c r="A12" s="475" t="s">
        <v>53</v>
      </c>
      <c r="B12" s="476"/>
      <c r="C12" s="476"/>
      <c r="D12" s="477" t="s">
        <v>448</v>
      </c>
      <c r="E12" s="478"/>
      <c r="F12" s="479"/>
      <c r="G12" s="30"/>
      <c r="H12" s="89"/>
      <c r="I12" s="89"/>
      <c r="J12" s="89"/>
      <c r="K12" s="89"/>
      <c r="L12" s="30"/>
      <c r="M12" s="31"/>
      <c r="N12" s="148"/>
      <c r="O12" s="148"/>
      <c r="P12" s="157"/>
      <c r="Q12" s="52"/>
      <c r="R12" s="147"/>
      <c r="S12" s="496"/>
      <c r="T12" s="52"/>
      <c r="U12" s="158"/>
      <c r="V12" s="157"/>
      <c r="W12" s="497"/>
      <c r="X12" s="147"/>
      <c r="Y12" s="496"/>
      <c r="Z12" s="52"/>
      <c r="AA12" s="158"/>
      <c r="AB12" s="157"/>
      <c r="AC12" s="52"/>
      <c r="AD12" s="147"/>
      <c r="AE12" s="496"/>
      <c r="AF12" s="52"/>
      <c r="AG12" s="158"/>
      <c r="AH12" s="157"/>
      <c r="AI12" s="52"/>
      <c r="AJ12" s="147"/>
      <c r="AK12" s="496"/>
      <c r="AL12" s="52"/>
      <c r="AM12" s="158"/>
      <c r="AN12" s="157"/>
      <c r="AO12" s="52"/>
      <c r="AP12" s="147"/>
      <c r="AQ12" s="496"/>
      <c r="AR12" s="52"/>
      <c r="AS12" s="158"/>
      <c r="AT12" s="157"/>
      <c r="AU12" s="52"/>
      <c r="AV12" s="147"/>
      <c r="AW12" s="496"/>
      <c r="AX12" s="52"/>
      <c r="AY12" s="158"/>
      <c r="AZ12" s="157"/>
      <c r="BA12" s="52"/>
      <c r="BB12" s="147"/>
      <c r="BC12" s="496"/>
      <c r="BD12" s="52"/>
      <c r="BE12" s="158"/>
      <c r="BF12" s="157"/>
      <c r="BG12" s="52"/>
      <c r="BH12" s="147"/>
      <c r="BI12" s="496"/>
      <c r="BJ12" s="52"/>
      <c r="BK12" s="158"/>
      <c r="BL12" s="157"/>
      <c r="BM12" s="52"/>
      <c r="BN12" s="147"/>
      <c r="BO12" s="496"/>
      <c r="BP12" s="52"/>
      <c r="BQ12" s="158"/>
      <c r="BR12" s="157"/>
      <c r="BS12" s="52"/>
      <c r="BT12" s="147"/>
      <c r="BU12" s="496"/>
      <c r="BV12" s="52"/>
      <c r="BW12" s="158"/>
      <c r="BX12" s="157"/>
      <c r="BY12" s="52"/>
      <c r="BZ12" s="147"/>
      <c r="CA12" s="496"/>
      <c r="CB12" s="52"/>
      <c r="CC12" s="158"/>
      <c r="CD12" s="157"/>
      <c r="CE12" s="52"/>
      <c r="CF12" s="147"/>
      <c r="CG12" s="496"/>
      <c r="CH12" s="52"/>
      <c r="CI12" s="158"/>
      <c r="CJ12" s="157"/>
      <c r="CK12" s="52"/>
      <c r="CL12" s="147"/>
      <c r="CM12" s="157"/>
      <c r="CN12" s="52"/>
      <c r="CO12" s="147"/>
      <c r="CP12" s="157"/>
      <c r="CQ12" s="52"/>
      <c r="CR12" s="147"/>
      <c r="CS12" s="157"/>
      <c r="CT12" s="52"/>
      <c r="CU12" s="147"/>
      <c r="CV12" s="157"/>
      <c r="CW12" s="52"/>
      <c r="CX12" s="147"/>
      <c r="CY12" s="157"/>
      <c r="CZ12" s="52"/>
      <c r="DA12" s="147"/>
    </row>
    <row r="13" spans="1:105" s="159" customFormat="1">
      <c r="A13" s="32" t="s">
        <v>54</v>
      </c>
      <c r="B13" s="54" t="s">
        <v>358</v>
      </c>
      <c r="C13" s="54" t="s">
        <v>449</v>
      </c>
      <c r="D13" s="480" t="s">
        <v>450</v>
      </c>
      <c r="E13" s="191" t="s">
        <v>16</v>
      </c>
      <c r="F13" s="481">
        <v>2.88</v>
      </c>
      <c r="G13" s="19">
        <v>1185</v>
      </c>
      <c r="H13" s="89">
        <f t="shared" ref="H13:I45" si="0">G13</f>
        <v>1185</v>
      </c>
      <c r="I13" s="89">
        <f t="shared" si="0"/>
        <v>1185</v>
      </c>
      <c r="J13" s="89">
        <f t="shared" ref="J13:K45" si="1">H13-G13</f>
        <v>0</v>
      </c>
      <c r="K13" s="89">
        <f t="shared" si="1"/>
        <v>0</v>
      </c>
      <c r="L13" s="30">
        <f t="shared" ref="L13:L45" si="2">ROUND((F13*(1+$M$8))*(1+$G$8),2)</f>
        <v>3.99</v>
      </c>
      <c r="M13" s="31">
        <f t="shared" ref="M13:M45" si="3">TRUNC(L13*G13,2)</f>
        <v>4728.1499999999996</v>
      </c>
      <c r="N13" s="148">
        <f t="shared" ref="N13:N45" si="4">TRUNC(L13*J13,2)</f>
        <v>0</v>
      </c>
      <c r="O13" s="148">
        <f t="shared" ref="O13:O45" si="5">TRUNC(L13*K13,2)</f>
        <v>0</v>
      </c>
      <c r="P13" s="157">
        <f t="shared" ref="P13:P45" si="6">Q13/$G13*100</f>
        <v>0</v>
      </c>
      <c r="Q13" s="52"/>
      <c r="R13" s="147">
        <f t="shared" ref="R13:R45" si="7">TRUNC(Q13*$L13,2)</f>
        <v>0</v>
      </c>
      <c r="S13" s="496" t="e">
        <f t="shared" ref="S13:S45" si="8">T13/(IF($I13&lt;&gt;$H13,($J13+$K13),$J13))*100</f>
        <v>#DIV/0!</v>
      </c>
      <c r="T13" s="52"/>
      <c r="U13" s="158">
        <f t="shared" ref="U13:U45" si="9">TRUNC(T13*$L13,2)</f>
        <v>0</v>
      </c>
      <c r="V13" s="157">
        <f t="shared" ref="V13:V45" si="10">W13/$G13*100</f>
        <v>0</v>
      </c>
      <c r="W13" s="497"/>
      <c r="X13" s="147">
        <f t="shared" ref="X13:X45" si="11">TRUNC(W13*$L13,2)</f>
        <v>0</v>
      </c>
      <c r="Y13" s="496" t="e">
        <f t="shared" ref="Y13:Y45" si="12">Z13/(IF($I13&lt;&gt;$H13,($J13+$K13),$J13))*100</f>
        <v>#DIV/0!</v>
      </c>
      <c r="Z13" s="52"/>
      <c r="AA13" s="147">
        <f t="shared" ref="AA13:AA45" si="13">TRUNC(Z13*$L13,2)</f>
        <v>0</v>
      </c>
      <c r="AB13" s="157">
        <f t="shared" ref="AB13:AB45" si="14">AC13/$G13*100</f>
        <v>0</v>
      </c>
      <c r="AC13" s="52"/>
      <c r="AD13" s="52">
        <f t="shared" ref="AD13:AD45" si="15">TRUNC(AC13*$L13,2)</f>
        <v>0</v>
      </c>
      <c r="AE13" s="157" t="e">
        <f t="shared" ref="AE13:AE45" si="16">AF13/(IF($I13&lt;&gt;$H13,($J13+$K13),$J13))*100</f>
        <v>#DIV/0!</v>
      </c>
      <c r="AF13" s="52"/>
      <c r="AG13" s="147">
        <f t="shared" ref="AG13:AG45" si="17">TRUNC(AF13*$L13,2)</f>
        <v>0</v>
      </c>
      <c r="AH13" s="157">
        <f t="shared" ref="AH13:AH45" si="18">AI13/$G13*100</f>
        <v>0</v>
      </c>
      <c r="AI13" s="52"/>
      <c r="AJ13" s="52">
        <f t="shared" ref="AJ13:AJ45" si="19">TRUNC(AI13*$L13,2)</f>
        <v>0</v>
      </c>
      <c r="AK13" s="157" t="e">
        <f t="shared" ref="AK13:AK45" si="20">AL13/(IF($I13&lt;&gt;$H13,($J13+$K13),$J13))*100</f>
        <v>#DIV/0!</v>
      </c>
      <c r="AL13" s="52"/>
      <c r="AM13" s="147">
        <f t="shared" ref="AM13:AM45" si="21">TRUNC(AL13*$L13,2)</f>
        <v>0</v>
      </c>
      <c r="AN13" s="157">
        <f t="shared" ref="AN13:AN45" si="22">AO13/$G13*100</f>
        <v>0</v>
      </c>
      <c r="AO13" s="52"/>
      <c r="AP13" s="52">
        <f t="shared" ref="AP13:AP45" si="23">TRUNC(AO13*$L13,2)</f>
        <v>0</v>
      </c>
      <c r="AQ13" s="157" t="e">
        <f t="shared" ref="AQ13:AQ45" si="24">AR13/(IF($I13&lt;&gt;$H13,($J13+$K13),$J13))*100</f>
        <v>#DIV/0!</v>
      </c>
      <c r="AR13" s="52"/>
      <c r="AS13" s="147">
        <f t="shared" ref="AS13:AS45" si="25">TRUNC(AR13*$L13,2)</f>
        <v>0</v>
      </c>
      <c r="AT13" s="157">
        <f t="shared" ref="AT13:AT45" si="26">AU13/$G13*100</f>
        <v>0</v>
      </c>
      <c r="AU13" s="52"/>
      <c r="AV13" s="52">
        <f t="shared" ref="AV13:AV45" si="27">TRUNC(AU13*$L13,2)</f>
        <v>0</v>
      </c>
      <c r="AW13" s="157" t="e">
        <f t="shared" ref="AW13:AW45" si="28">AX13/(IF($I13&lt;&gt;$H13,($J13+$K13),$J13))*100</f>
        <v>#DIV/0!</v>
      </c>
      <c r="AX13" s="52"/>
      <c r="AY13" s="147">
        <f t="shared" ref="AY13:AY45" si="29">TRUNC(AX13*$L13,2)</f>
        <v>0</v>
      </c>
      <c r="AZ13" s="157">
        <f t="shared" ref="AZ13:AZ45" si="30">BA13/$G13*100</f>
        <v>0</v>
      </c>
      <c r="BA13" s="52"/>
      <c r="BB13" s="52">
        <f t="shared" ref="BB13:BB45" si="31">TRUNC(BA13*$L13,2)</f>
        <v>0</v>
      </c>
      <c r="BC13" s="157" t="e">
        <f t="shared" ref="BC13:BC45" si="32">BD13/(IF($I13&lt;&gt;$H13,($J13+$K13),$J13))*100</f>
        <v>#DIV/0!</v>
      </c>
      <c r="BD13" s="52"/>
      <c r="BE13" s="147">
        <f t="shared" ref="BE13:BE45" si="33">TRUNC(BD13*$L13,2)</f>
        <v>0</v>
      </c>
      <c r="BF13" s="157">
        <f t="shared" ref="BF13:BF45" si="34">BG13/$G13*100</f>
        <v>0</v>
      </c>
      <c r="BG13" s="52"/>
      <c r="BH13" s="52">
        <f t="shared" ref="BH13:BH45" si="35">TRUNC(BG13*$L13,2)</f>
        <v>0</v>
      </c>
      <c r="BI13" s="157" t="e">
        <f t="shared" ref="BI13:BI45" si="36">BJ13/(IF($I13&lt;&gt;$H13,($J13+$K13),$J13))*100</f>
        <v>#DIV/0!</v>
      </c>
      <c r="BJ13" s="52"/>
      <c r="BK13" s="147">
        <f t="shared" ref="BK13:BK45" si="37">TRUNC(BJ13*$L13,2)</f>
        <v>0</v>
      </c>
      <c r="BL13" s="157">
        <f t="shared" ref="BL13:BL45" si="38">BM13/$G13*100</f>
        <v>0</v>
      </c>
      <c r="BM13" s="52"/>
      <c r="BN13" s="52">
        <f t="shared" ref="BN13:BN45" si="39">TRUNC(BM13*$L13,2)</f>
        <v>0</v>
      </c>
      <c r="BO13" s="157" t="e">
        <f t="shared" ref="BO13:BO45" si="40">BP13/(IF($I13&lt;&gt;$H13,($J13+$K13),$J13))*100</f>
        <v>#DIV/0!</v>
      </c>
      <c r="BP13" s="52"/>
      <c r="BQ13" s="147">
        <f t="shared" ref="BQ13:BQ45" si="41">TRUNC(BP13*$L13,2)</f>
        <v>0</v>
      </c>
      <c r="BR13" s="157">
        <f t="shared" ref="BR13:BR45" si="42">BS13/$G13*100</f>
        <v>0</v>
      </c>
      <c r="BS13" s="52"/>
      <c r="BT13" s="52">
        <f t="shared" ref="BT13:BT45" si="43">TRUNC(BS13*$L13,2)</f>
        <v>0</v>
      </c>
      <c r="BU13" s="157" t="e">
        <f t="shared" ref="BU13:BU45" si="44">BV13/(IF($I13&lt;&gt;$H13,($J13+$K13),$J13))*100</f>
        <v>#DIV/0!</v>
      </c>
      <c r="BV13" s="52"/>
      <c r="BW13" s="147">
        <f t="shared" ref="BW13:BW45" si="45">TRUNC(BV13*$L13,2)</f>
        <v>0</v>
      </c>
      <c r="BX13" s="157">
        <f t="shared" ref="BX13:BX45" si="46">BY13/$G13*100</f>
        <v>0</v>
      </c>
      <c r="BY13" s="52"/>
      <c r="BZ13" s="52">
        <f t="shared" ref="BZ13:BZ45" si="47">TRUNC(BY13*$L13,2)</f>
        <v>0</v>
      </c>
      <c r="CA13" s="157" t="e">
        <f t="shared" ref="CA13:CA45" si="48">CB13/(IF($I13&lt;&gt;$H13,($J13+$K13),$J13))*100</f>
        <v>#DIV/0!</v>
      </c>
      <c r="CB13" s="52"/>
      <c r="CC13" s="147">
        <f t="shared" ref="CC13:CC45" si="49">TRUNC(CB13*$L13,2)</f>
        <v>0</v>
      </c>
      <c r="CD13" s="157">
        <f t="shared" ref="CD13:CD45" si="50">CE13/$G13*100</f>
        <v>0</v>
      </c>
      <c r="CE13" s="52"/>
      <c r="CF13" s="158">
        <f t="shared" ref="CF13:CF45" si="51">TRUNC(CE13*$L13,2)</f>
        <v>0</v>
      </c>
      <c r="CG13" s="157" t="e">
        <f t="shared" ref="CG13:CG45" si="52">CH13/(IF($I13&lt;&gt;$H13,($J13+$K13),$J13))*100</f>
        <v>#DIV/0!</v>
      </c>
      <c r="CH13" s="52"/>
      <c r="CI13" s="147">
        <f t="shared" ref="CI13:CI45" si="53">TRUNC(CH13*$L13,2)</f>
        <v>0</v>
      </c>
      <c r="CJ13" s="157">
        <f t="shared" ref="CJ13:CJ45" si="54">CK13/$G13*100</f>
        <v>0</v>
      </c>
      <c r="CK13" s="52">
        <f t="shared" ref="CK13:CK45" si="55">W13+Q13+AC13+AI13+AO13+AU13+BA13+BG13+BM13+BS13+BY13+CE13</f>
        <v>0</v>
      </c>
      <c r="CL13" s="147">
        <f t="shared" ref="CL13:CL45" si="56">TRUNC(CK13*$L13,2)</f>
        <v>0</v>
      </c>
      <c r="CM13" s="157" t="e">
        <f t="shared" ref="CM13:CM45" si="57">CN13/(IF($K13&lt;&gt;0,($I13-$G13),($H13-$G13)))*100</f>
        <v>#DIV/0!</v>
      </c>
      <c r="CN13" s="52">
        <f t="shared" ref="CN13:CN45" si="58">T13+Z13+AF13+AL13+AR13+AX13+BD13+BJ13+BP13+BV13+CB13+CH13</f>
        <v>0</v>
      </c>
      <c r="CO13" s="147">
        <f t="shared" ref="CO13:CO45" si="59">TRUNC(CN13*$L13,2)</f>
        <v>0</v>
      </c>
      <c r="CP13" s="157">
        <f t="shared" ref="CP13:CP45" si="60">CQ13/$G13*100</f>
        <v>100</v>
      </c>
      <c r="CQ13" s="52">
        <f t="shared" ref="CQ13:CQ45" si="61">G13-CK13</f>
        <v>1185</v>
      </c>
      <c r="CR13" s="147">
        <f t="shared" ref="CR13:CR45" si="62">TRUNC(CQ13*$L13,2)</f>
        <v>4728.1499999999996</v>
      </c>
      <c r="CS13" s="157" t="e">
        <f t="shared" ref="CS13:CS45" si="63">CT13/(IF(I13&lt;&gt;H13,(I13-G13),(H13-G13)))*100</f>
        <v>#DIV/0!</v>
      </c>
      <c r="CT13" s="52">
        <f t="shared" ref="CT13:CT45" si="64">(IF(I13&lt;&gt;H13,(I13-G13),(H13-G13)))-CN13</f>
        <v>0</v>
      </c>
      <c r="CU13" s="147">
        <f t="shared" ref="CU13:CU45" si="65">TRUNC(CT13*$L13,2)</f>
        <v>0</v>
      </c>
      <c r="CV13" s="156">
        <f t="shared" ref="CV13:CV45" si="66">$CW13/$I13</f>
        <v>0</v>
      </c>
      <c r="CW13" s="52">
        <f t="shared" ref="CW13:CW45" si="67">CK13+CN13</f>
        <v>0</v>
      </c>
      <c r="CX13" s="147">
        <f t="shared" ref="CX13:CX45" si="68">TRUNC(CW13*$L13,2)</f>
        <v>0</v>
      </c>
      <c r="CY13" s="156">
        <f t="shared" ref="CY13:CY45" si="69">$CZ13/($G13+IF($K13&lt;&gt;0,$K13,$J13))</f>
        <v>1</v>
      </c>
      <c r="CZ13" s="52">
        <f t="shared" ref="CZ13:CZ45" si="70">CQ13+CT13</f>
        <v>1185</v>
      </c>
      <c r="DA13" s="147">
        <f t="shared" ref="DA13:DA45" si="71">TRUNC(CZ13*$L13,2)</f>
        <v>4728.1499999999996</v>
      </c>
    </row>
    <row r="14" spans="1:105" s="159" customFormat="1">
      <c r="A14" s="32" t="s">
        <v>19</v>
      </c>
      <c r="B14" s="54" t="s">
        <v>358</v>
      </c>
      <c r="C14" s="54">
        <v>83420</v>
      </c>
      <c r="D14" s="480" t="s">
        <v>451</v>
      </c>
      <c r="E14" s="191" t="s">
        <v>16</v>
      </c>
      <c r="F14" s="481">
        <v>6.34</v>
      </c>
      <c r="G14" s="19">
        <v>250</v>
      </c>
      <c r="H14" s="89">
        <f t="shared" si="0"/>
        <v>250</v>
      </c>
      <c r="I14" s="89">
        <f t="shared" si="0"/>
        <v>250</v>
      </c>
      <c r="J14" s="89">
        <f t="shared" si="1"/>
        <v>0</v>
      </c>
      <c r="K14" s="89">
        <f t="shared" si="1"/>
        <v>0</v>
      </c>
      <c r="L14" s="30">
        <f t="shared" si="2"/>
        <v>8.7799999999999994</v>
      </c>
      <c r="M14" s="31">
        <f t="shared" si="3"/>
        <v>2195</v>
      </c>
      <c r="N14" s="148">
        <f t="shared" si="4"/>
        <v>0</v>
      </c>
      <c r="O14" s="148">
        <f t="shared" si="5"/>
        <v>0</v>
      </c>
      <c r="P14" s="157">
        <f t="shared" si="6"/>
        <v>0</v>
      </c>
      <c r="Q14" s="52"/>
      <c r="R14" s="147">
        <f t="shared" si="7"/>
        <v>0</v>
      </c>
      <c r="S14" s="496" t="e">
        <f t="shared" si="8"/>
        <v>#DIV/0!</v>
      </c>
      <c r="T14" s="52"/>
      <c r="U14" s="158">
        <f t="shared" si="9"/>
        <v>0</v>
      </c>
      <c r="V14" s="157">
        <f t="shared" si="10"/>
        <v>0</v>
      </c>
      <c r="W14" s="497"/>
      <c r="X14" s="147">
        <f t="shared" si="11"/>
        <v>0</v>
      </c>
      <c r="Y14" s="496" t="e">
        <f t="shared" si="12"/>
        <v>#DIV/0!</v>
      </c>
      <c r="Z14" s="52"/>
      <c r="AA14" s="147">
        <f t="shared" si="13"/>
        <v>0</v>
      </c>
      <c r="AB14" s="157">
        <f t="shared" si="14"/>
        <v>0</v>
      </c>
      <c r="AC14" s="52"/>
      <c r="AD14" s="52">
        <f t="shared" si="15"/>
        <v>0</v>
      </c>
      <c r="AE14" s="157" t="e">
        <f t="shared" si="16"/>
        <v>#DIV/0!</v>
      </c>
      <c r="AF14" s="52"/>
      <c r="AG14" s="147">
        <f t="shared" si="17"/>
        <v>0</v>
      </c>
      <c r="AH14" s="157">
        <f t="shared" si="18"/>
        <v>0</v>
      </c>
      <c r="AI14" s="52"/>
      <c r="AJ14" s="52">
        <f t="shared" si="19"/>
        <v>0</v>
      </c>
      <c r="AK14" s="157" t="e">
        <f t="shared" si="20"/>
        <v>#DIV/0!</v>
      </c>
      <c r="AL14" s="52"/>
      <c r="AM14" s="147">
        <f t="shared" si="21"/>
        <v>0</v>
      </c>
      <c r="AN14" s="157">
        <f t="shared" si="22"/>
        <v>0</v>
      </c>
      <c r="AO14" s="52"/>
      <c r="AP14" s="52">
        <f t="shared" si="23"/>
        <v>0</v>
      </c>
      <c r="AQ14" s="157" t="e">
        <f t="shared" si="24"/>
        <v>#DIV/0!</v>
      </c>
      <c r="AR14" s="52"/>
      <c r="AS14" s="147">
        <f t="shared" si="25"/>
        <v>0</v>
      </c>
      <c r="AT14" s="157">
        <f t="shared" si="26"/>
        <v>0</v>
      </c>
      <c r="AU14" s="52"/>
      <c r="AV14" s="52">
        <f t="shared" si="27"/>
        <v>0</v>
      </c>
      <c r="AW14" s="157" t="e">
        <f t="shared" si="28"/>
        <v>#DIV/0!</v>
      </c>
      <c r="AX14" s="52"/>
      <c r="AY14" s="147">
        <f t="shared" si="29"/>
        <v>0</v>
      </c>
      <c r="AZ14" s="157">
        <f t="shared" si="30"/>
        <v>0</v>
      </c>
      <c r="BA14" s="52"/>
      <c r="BB14" s="52">
        <f t="shared" si="31"/>
        <v>0</v>
      </c>
      <c r="BC14" s="157" t="e">
        <f t="shared" si="32"/>
        <v>#DIV/0!</v>
      </c>
      <c r="BD14" s="52"/>
      <c r="BE14" s="147">
        <f t="shared" si="33"/>
        <v>0</v>
      </c>
      <c r="BF14" s="157">
        <f t="shared" si="34"/>
        <v>0</v>
      </c>
      <c r="BG14" s="52"/>
      <c r="BH14" s="52">
        <f t="shared" si="35"/>
        <v>0</v>
      </c>
      <c r="BI14" s="157" t="e">
        <f t="shared" si="36"/>
        <v>#DIV/0!</v>
      </c>
      <c r="BJ14" s="52"/>
      <c r="BK14" s="147">
        <f t="shared" si="37"/>
        <v>0</v>
      </c>
      <c r="BL14" s="157">
        <f t="shared" si="38"/>
        <v>0</v>
      </c>
      <c r="BM14" s="52"/>
      <c r="BN14" s="52">
        <f t="shared" si="39"/>
        <v>0</v>
      </c>
      <c r="BO14" s="157" t="e">
        <f t="shared" si="40"/>
        <v>#DIV/0!</v>
      </c>
      <c r="BP14" s="52"/>
      <c r="BQ14" s="147">
        <f t="shared" si="41"/>
        <v>0</v>
      </c>
      <c r="BR14" s="157">
        <f t="shared" si="42"/>
        <v>0</v>
      </c>
      <c r="BS14" s="52"/>
      <c r="BT14" s="52">
        <f t="shared" si="43"/>
        <v>0</v>
      </c>
      <c r="BU14" s="157" t="e">
        <f t="shared" si="44"/>
        <v>#DIV/0!</v>
      </c>
      <c r="BV14" s="52"/>
      <c r="BW14" s="147">
        <f t="shared" si="45"/>
        <v>0</v>
      </c>
      <c r="BX14" s="157">
        <f t="shared" si="46"/>
        <v>0</v>
      </c>
      <c r="BY14" s="52"/>
      <c r="BZ14" s="52">
        <f t="shared" si="47"/>
        <v>0</v>
      </c>
      <c r="CA14" s="157" t="e">
        <f t="shared" si="48"/>
        <v>#DIV/0!</v>
      </c>
      <c r="CB14" s="52"/>
      <c r="CC14" s="147">
        <f t="shared" si="49"/>
        <v>0</v>
      </c>
      <c r="CD14" s="157">
        <f t="shared" si="50"/>
        <v>0</v>
      </c>
      <c r="CE14" s="52"/>
      <c r="CF14" s="158">
        <f t="shared" si="51"/>
        <v>0</v>
      </c>
      <c r="CG14" s="157" t="e">
        <f t="shared" si="52"/>
        <v>#DIV/0!</v>
      </c>
      <c r="CH14" s="52"/>
      <c r="CI14" s="147">
        <f t="shared" si="53"/>
        <v>0</v>
      </c>
      <c r="CJ14" s="157">
        <f t="shared" si="54"/>
        <v>0</v>
      </c>
      <c r="CK14" s="52">
        <f t="shared" si="55"/>
        <v>0</v>
      </c>
      <c r="CL14" s="147">
        <f t="shared" si="56"/>
        <v>0</v>
      </c>
      <c r="CM14" s="157" t="e">
        <f t="shared" si="57"/>
        <v>#DIV/0!</v>
      </c>
      <c r="CN14" s="52">
        <f t="shared" si="58"/>
        <v>0</v>
      </c>
      <c r="CO14" s="147">
        <f t="shared" si="59"/>
        <v>0</v>
      </c>
      <c r="CP14" s="157">
        <f t="shared" si="60"/>
        <v>100</v>
      </c>
      <c r="CQ14" s="52">
        <f t="shared" si="61"/>
        <v>250</v>
      </c>
      <c r="CR14" s="147">
        <f t="shared" si="62"/>
        <v>2195</v>
      </c>
      <c r="CS14" s="157" t="e">
        <f t="shared" si="63"/>
        <v>#DIV/0!</v>
      </c>
      <c r="CT14" s="52">
        <f t="shared" si="64"/>
        <v>0</v>
      </c>
      <c r="CU14" s="147">
        <f t="shared" si="65"/>
        <v>0</v>
      </c>
      <c r="CV14" s="156">
        <f t="shared" si="66"/>
        <v>0</v>
      </c>
      <c r="CW14" s="52">
        <f t="shared" si="67"/>
        <v>0</v>
      </c>
      <c r="CX14" s="147">
        <f t="shared" si="68"/>
        <v>0</v>
      </c>
      <c r="CY14" s="156">
        <f t="shared" si="69"/>
        <v>1</v>
      </c>
      <c r="CZ14" s="52">
        <f t="shared" si="70"/>
        <v>250</v>
      </c>
      <c r="DA14" s="147">
        <f t="shared" si="71"/>
        <v>2195</v>
      </c>
    </row>
    <row r="15" spans="1:105" s="159" customFormat="1" ht="28.5">
      <c r="A15" s="32" t="s">
        <v>162</v>
      </c>
      <c r="B15" s="54" t="s">
        <v>358</v>
      </c>
      <c r="C15" s="54" t="s">
        <v>452</v>
      </c>
      <c r="D15" s="480" t="s">
        <v>453</v>
      </c>
      <c r="E15" s="191" t="s">
        <v>11</v>
      </c>
      <c r="F15" s="481">
        <v>1</v>
      </c>
      <c r="G15" s="19">
        <v>48</v>
      </c>
      <c r="H15" s="89">
        <f t="shared" si="0"/>
        <v>48</v>
      </c>
      <c r="I15" s="89">
        <f t="shared" si="0"/>
        <v>48</v>
      </c>
      <c r="J15" s="89">
        <f t="shared" si="1"/>
        <v>0</v>
      </c>
      <c r="K15" s="89">
        <f t="shared" si="1"/>
        <v>0</v>
      </c>
      <c r="L15" s="30">
        <f t="shared" si="2"/>
        <v>1.38</v>
      </c>
      <c r="M15" s="31">
        <f t="shared" si="3"/>
        <v>66.239999999999995</v>
      </c>
      <c r="N15" s="148">
        <f t="shared" si="4"/>
        <v>0</v>
      </c>
      <c r="O15" s="148">
        <f t="shared" si="5"/>
        <v>0</v>
      </c>
      <c r="P15" s="157">
        <f t="shared" si="6"/>
        <v>0</v>
      </c>
      <c r="Q15" s="52"/>
      <c r="R15" s="147">
        <f t="shared" si="7"/>
        <v>0</v>
      </c>
      <c r="S15" s="496" t="e">
        <f t="shared" si="8"/>
        <v>#DIV/0!</v>
      </c>
      <c r="T15" s="52"/>
      <c r="U15" s="158">
        <f t="shared" si="9"/>
        <v>0</v>
      </c>
      <c r="V15" s="157">
        <f t="shared" si="10"/>
        <v>0</v>
      </c>
      <c r="W15" s="497"/>
      <c r="X15" s="147">
        <f t="shared" si="11"/>
        <v>0</v>
      </c>
      <c r="Y15" s="496" t="e">
        <f t="shared" si="12"/>
        <v>#DIV/0!</v>
      </c>
      <c r="Z15" s="52"/>
      <c r="AA15" s="147">
        <f t="shared" si="13"/>
        <v>0</v>
      </c>
      <c r="AB15" s="157">
        <f t="shared" si="14"/>
        <v>0</v>
      </c>
      <c r="AC15" s="52"/>
      <c r="AD15" s="52">
        <f t="shared" si="15"/>
        <v>0</v>
      </c>
      <c r="AE15" s="157" t="e">
        <f t="shared" si="16"/>
        <v>#DIV/0!</v>
      </c>
      <c r="AF15" s="52"/>
      <c r="AG15" s="147">
        <f t="shared" si="17"/>
        <v>0</v>
      </c>
      <c r="AH15" s="157">
        <f t="shared" si="18"/>
        <v>0</v>
      </c>
      <c r="AI15" s="52"/>
      <c r="AJ15" s="52">
        <f t="shared" si="19"/>
        <v>0</v>
      </c>
      <c r="AK15" s="157" t="e">
        <f t="shared" si="20"/>
        <v>#DIV/0!</v>
      </c>
      <c r="AL15" s="52"/>
      <c r="AM15" s="147">
        <f t="shared" si="21"/>
        <v>0</v>
      </c>
      <c r="AN15" s="157">
        <f t="shared" si="22"/>
        <v>0</v>
      </c>
      <c r="AO15" s="52"/>
      <c r="AP15" s="52">
        <f t="shared" si="23"/>
        <v>0</v>
      </c>
      <c r="AQ15" s="157" t="e">
        <f t="shared" si="24"/>
        <v>#DIV/0!</v>
      </c>
      <c r="AR15" s="52"/>
      <c r="AS15" s="147">
        <f t="shared" si="25"/>
        <v>0</v>
      </c>
      <c r="AT15" s="157">
        <f t="shared" si="26"/>
        <v>0</v>
      </c>
      <c r="AU15" s="52"/>
      <c r="AV15" s="52">
        <f t="shared" si="27"/>
        <v>0</v>
      </c>
      <c r="AW15" s="157" t="e">
        <f t="shared" si="28"/>
        <v>#DIV/0!</v>
      </c>
      <c r="AX15" s="52"/>
      <c r="AY15" s="147">
        <f t="shared" si="29"/>
        <v>0</v>
      </c>
      <c r="AZ15" s="157">
        <f t="shared" si="30"/>
        <v>0</v>
      </c>
      <c r="BA15" s="52"/>
      <c r="BB15" s="52">
        <f t="shared" si="31"/>
        <v>0</v>
      </c>
      <c r="BC15" s="157" t="e">
        <f t="shared" si="32"/>
        <v>#DIV/0!</v>
      </c>
      <c r="BD15" s="52"/>
      <c r="BE15" s="147">
        <f t="shared" si="33"/>
        <v>0</v>
      </c>
      <c r="BF15" s="157">
        <f t="shared" si="34"/>
        <v>0</v>
      </c>
      <c r="BG15" s="52"/>
      <c r="BH15" s="52">
        <f t="shared" si="35"/>
        <v>0</v>
      </c>
      <c r="BI15" s="157" t="e">
        <f t="shared" si="36"/>
        <v>#DIV/0!</v>
      </c>
      <c r="BJ15" s="52"/>
      <c r="BK15" s="147">
        <f t="shared" si="37"/>
        <v>0</v>
      </c>
      <c r="BL15" s="157">
        <f t="shared" si="38"/>
        <v>0</v>
      </c>
      <c r="BM15" s="52"/>
      <c r="BN15" s="52">
        <f t="shared" si="39"/>
        <v>0</v>
      </c>
      <c r="BO15" s="157" t="e">
        <f t="shared" si="40"/>
        <v>#DIV/0!</v>
      </c>
      <c r="BP15" s="52"/>
      <c r="BQ15" s="147">
        <f t="shared" si="41"/>
        <v>0</v>
      </c>
      <c r="BR15" s="157">
        <f t="shared" si="42"/>
        <v>0</v>
      </c>
      <c r="BS15" s="52"/>
      <c r="BT15" s="52">
        <f t="shared" si="43"/>
        <v>0</v>
      </c>
      <c r="BU15" s="157" t="e">
        <f t="shared" si="44"/>
        <v>#DIV/0!</v>
      </c>
      <c r="BV15" s="52"/>
      <c r="BW15" s="147">
        <f t="shared" si="45"/>
        <v>0</v>
      </c>
      <c r="BX15" s="157">
        <f t="shared" si="46"/>
        <v>0</v>
      </c>
      <c r="BY15" s="52"/>
      <c r="BZ15" s="52">
        <f t="shared" si="47"/>
        <v>0</v>
      </c>
      <c r="CA15" s="157" t="e">
        <f t="shared" si="48"/>
        <v>#DIV/0!</v>
      </c>
      <c r="CB15" s="52"/>
      <c r="CC15" s="147">
        <f t="shared" si="49"/>
        <v>0</v>
      </c>
      <c r="CD15" s="157">
        <f t="shared" si="50"/>
        <v>0</v>
      </c>
      <c r="CE15" s="52"/>
      <c r="CF15" s="158">
        <f t="shared" si="51"/>
        <v>0</v>
      </c>
      <c r="CG15" s="157" t="e">
        <f t="shared" si="52"/>
        <v>#DIV/0!</v>
      </c>
      <c r="CH15" s="52"/>
      <c r="CI15" s="147">
        <f t="shared" si="53"/>
        <v>0</v>
      </c>
      <c r="CJ15" s="157">
        <f t="shared" si="54"/>
        <v>0</v>
      </c>
      <c r="CK15" s="52">
        <f t="shared" si="55"/>
        <v>0</v>
      </c>
      <c r="CL15" s="147">
        <f t="shared" si="56"/>
        <v>0</v>
      </c>
      <c r="CM15" s="157" t="e">
        <f t="shared" si="57"/>
        <v>#DIV/0!</v>
      </c>
      <c r="CN15" s="52">
        <f t="shared" si="58"/>
        <v>0</v>
      </c>
      <c r="CO15" s="147">
        <f t="shared" si="59"/>
        <v>0</v>
      </c>
      <c r="CP15" s="157">
        <f t="shared" si="60"/>
        <v>100</v>
      </c>
      <c r="CQ15" s="52">
        <f t="shared" si="61"/>
        <v>48</v>
      </c>
      <c r="CR15" s="147">
        <f t="shared" si="62"/>
        <v>66.239999999999995</v>
      </c>
      <c r="CS15" s="157" t="e">
        <f t="shared" si="63"/>
        <v>#DIV/0!</v>
      </c>
      <c r="CT15" s="52">
        <f t="shared" si="64"/>
        <v>0</v>
      </c>
      <c r="CU15" s="147">
        <f t="shared" si="65"/>
        <v>0</v>
      </c>
      <c r="CV15" s="156">
        <f t="shared" si="66"/>
        <v>0</v>
      </c>
      <c r="CW15" s="52">
        <f t="shared" si="67"/>
        <v>0</v>
      </c>
      <c r="CX15" s="147">
        <f t="shared" si="68"/>
        <v>0</v>
      </c>
      <c r="CY15" s="156">
        <f t="shared" si="69"/>
        <v>1</v>
      </c>
      <c r="CZ15" s="52">
        <f t="shared" si="70"/>
        <v>48</v>
      </c>
      <c r="DA15" s="147">
        <f t="shared" si="71"/>
        <v>66.239999999999995</v>
      </c>
    </row>
    <row r="16" spans="1:105" s="159" customFormat="1">
      <c r="A16" s="32" t="s">
        <v>62</v>
      </c>
      <c r="B16" s="54" t="s">
        <v>358</v>
      </c>
      <c r="C16" s="54">
        <v>72259</v>
      </c>
      <c r="D16" s="480" t="s">
        <v>454</v>
      </c>
      <c r="E16" s="191" t="s">
        <v>11</v>
      </c>
      <c r="F16" s="481">
        <v>7.35</v>
      </c>
      <c r="G16" s="19">
        <v>10</v>
      </c>
      <c r="H16" s="89">
        <f t="shared" si="0"/>
        <v>10</v>
      </c>
      <c r="I16" s="89">
        <f t="shared" si="0"/>
        <v>10</v>
      </c>
      <c r="J16" s="89">
        <f t="shared" si="1"/>
        <v>0</v>
      </c>
      <c r="K16" s="89">
        <f t="shared" si="1"/>
        <v>0</v>
      </c>
      <c r="L16" s="30">
        <f t="shared" si="2"/>
        <v>10.18</v>
      </c>
      <c r="M16" s="31">
        <f t="shared" si="3"/>
        <v>101.8</v>
      </c>
      <c r="N16" s="148">
        <f t="shared" si="4"/>
        <v>0</v>
      </c>
      <c r="O16" s="148">
        <f t="shared" si="5"/>
        <v>0</v>
      </c>
      <c r="P16" s="157">
        <f t="shared" si="6"/>
        <v>0</v>
      </c>
      <c r="Q16" s="52"/>
      <c r="R16" s="147">
        <f t="shared" si="7"/>
        <v>0</v>
      </c>
      <c r="S16" s="496" t="e">
        <f t="shared" si="8"/>
        <v>#DIV/0!</v>
      </c>
      <c r="T16" s="52"/>
      <c r="U16" s="158">
        <f t="shared" si="9"/>
        <v>0</v>
      </c>
      <c r="V16" s="157">
        <f t="shared" si="10"/>
        <v>0</v>
      </c>
      <c r="W16" s="497"/>
      <c r="X16" s="147">
        <f t="shared" si="11"/>
        <v>0</v>
      </c>
      <c r="Y16" s="496" t="e">
        <f t="shared" si="12"/>
        <v>#DIV/0!</v>
      </c>
      <c r="Z16" s="52"/>
      <c r="AA16" s="147">
        <f t="shared" si="13"/>
        <v>0</v>
      </c>
      <c r="AB16" s="157">
        <f t="shared" si="14"/>
        <v>0</v>
      </c>
      <c r="AC16" s="52"/>
      <c r="AD16" s="52">
        <f t="shared" si="15"/>
        <v>0</v>
      </c>
      <c r="AE16" s="157" t="e">
        <f t="shared" si="16"/>
        <v>#DIV/0!</v>
      </c>
      <c r="AF16" s="52"/>
      <c r="AG16" s="147">
        <f t="shared" si="17"/>
        <v>0</v>
      </c>
      <c r="AH16" s="157">
        <f t="shared" si="18"/>
        <v>0</v>
      </c>
      <c r="AI16" s="52"/>
      <c r="AJ16" s="52">
        <f t="shared" si="19"/>
        <v>0</v>
      </c>
      <c r="AK16" s="157" t="e">
        <f t="shared" si="20"/>
        <v>#DIV/0!</v>
      </c>
      <c r="AL16" s="52"/>
      <c r="AM16" s="147">
        <f t="shared" si="21"/>
        <v>0</v>
      </c>
      <c r="AN16" s="157">
        <f t="shared" si="22"/>
        <v>0</v>
      </c>
      <c r="AO16" s="52"/>
      <c r="AP16" s="52">
        <f t="shared" si="23"/>
        <v>0</v>
      </c>
      <c r="AQ16" s="157" t="e">
        <f t="shared" si="24"/>
        <v>#DIV/0!</v>
      </c>
      <c r="AR16" s="52"/>
      <c r="AS16" s="147">
        <f t="shared" si="25"/>
        <v>0</v>
      </c>
      <c r="AT16" s="157">
        <f t="shared" si="26"/>
        <v>0</v>
      </c>
      <c r="AU16" s="52"/>
      <c r="AV16" s="52">
        <f t="shared" si="27"/>
        <v>0</v>
      </c>
      <c r="AW16" s="157" t="e">
        <f t="shared" si="28"/>
        <v>#DIV/0!</v>
      </c>
      <c r="AX16" s="52"/>
      <c r="AY16" s="147">
        <f t="shared" si="29"/>
        <v>0</v>
      </c>
      <c r="AZ16" s="157">
        <f t="shared" si="30"/>
        <v>0</v>
      </c>
      <c r="BA16" s="52"/>
      <c r="BB16" s="52">
        <f t="shared" si="31"/>
        <v>0</v>
      </c>
      <c r="BC16" s="157" t="e">
        <f t="shared" si="32"/>
        <v>#DIV/0!</v>
      </c>
      <c r="BD16" s="52"/>
      <c r="BE16" s="147">
        <f t="shared" si="33"/>
        <v>0</v>
      </c>
      <c r="BF16" s="157">
        <f t="shared" si="34"/>
        <v>0</v>
      </c>
      <c r="BG16" s="52"/>
      <c r="BH16" s="52">
        <f t="shared" si="35"/>
        <v>0</v>
      </c>
      <c r="BI16" s="157" t="e">
        <f t="shared" si="36"/>
        <v>#DIV/0!</v>
      </c>
      <c r="BJ16" s="52"/>
      <c r="BK16" s="147">
        <f t="shared" si="37"/>
        <v>0</v>
      </c>
      <c r="BL16" s="157">
        <f t="shared" si="38"/>
        <v>0</v>
      </c>
      <c r="BM16" s="52"/>
      <c r="BN16" s="52">
        <f t="shared" si="39"/>
        <v>0</v>
      </c>
      <c r="BO16" s="157" t="e">
        <f t="shared" si="40"/>
        <v>#DIV/0!</v>
      </c>
      <c r="BP16" s="52"/>
      <c r="BQ16" s="147">
        <f t="shared" si="41"/>
        <v>0</v>
      </c>
      <c r="BR16" s="157">
        <f t="shared" si="42"/>
        <v>0</v>
      </c>
      <c r="BS16" s="52"/>
      <c r="BT16" s="52">
        <f t="shared" si="43"/>
        <v>0</v>
      </c>
      <c r="BU16" s="157" t="e">
        <f t="shared" si="44"/>
        <v>#DIV/0!</v>
      </c>
      <c r="BV16" s="52"/>
      <c r="BW16" s="147">
        <f t="shared" si="45"/>
        <v>0</v>
      </c>
      <c r="BX16" s="157">
        <f t="shared" si="46"/>
        <v>0</v>
      </c>
      <c r="BY16" s="52"/>
      <c r="BZ16" s="52">
        <f t="shared" si="47"/>
        <v>0</v>
      </c>
      <c r="CA16" s="157" t="e">
        <f t="shared" si="48"/>
        <v>#DIV/0!</v>
      </c>
      <c r="CB16" s="52"/>
      <c r="CC16" s="147">
        <f t="shared" si="49"/>
        <v>0</v>
      </c>
      <c r="CD16" s="157">
        <f t="shared" si="50"/>
        <v>0</v>
      </c>
      <c r="CE16" s="52"/>
      <c r="CF16" s="158">
        <f t="shared" si="51"/>
        <v>0</v>
      </c>
      <c r="CG16" s="157" t="e">
        <f t="shared" si="52"/>
        <v>#DIV/0!</v>
      </c>
      <c r="CH16" s="52"/>
      <c r="CI16" s="147">
        <f t="shared" si="53"/>
        <v>0</v>
      </c>
      <c r="CJ16" s="157">
        <f t="shared" si="54"/>
        <v>0</v>
      </c>
      <c r="CK16" s="52">
        <f t="shared" si="55"/>
        <v>0</v>
      </c>
      <c r="CL16" s="147">
        <f t="shared" si="56"/>
        <v>0</v>
      </c>
      <c r="CM16" s="157" t="e">
        <f t="shared" si="57"/>
        <v>#DIV/0!</v>
      </c>
      <c r="CN16" s="52">
        <f t="shared" si="58"/>
        <v>0</v>
      </c>
      <c r="CO16" s="147">
        <f t="shared" si="59"/>
        <v>0</v>
      </c>
      <c r="CP16" s="157">
        <f t="shared" si="60"/>
        <v>100</v>
      </c>
      <c r="CQ16" s="52">
        <f t="shared" si="61"/>
        <v>10</v>
      </c>
      <c r="CR16" s="147">
        <f t="shared" si="62"/>
        <v>101.8</v>
      </c>
      <c r="CS16" s="157" t="e">
        <f t="shared" si="63"/>
        <v>#DIV/0!</v>
      </c>
      <c r="CT16" s="52">
        <f t="shared" si="64"/>
        <v>0</v>
      </c>
      <c r="CU16" s="147">
        <f t="shared" si="65"/>
        <v>0</v>
      </c>
      <c r="CV16" s="156">
        <f t="shared" si="66"/>
        <v>0</v>
      </c>
      <c r="CW16" s="52">
        <f t="shared" si="67"/>
        <v>0</v>
      </c>
      <c r="CX16" s="147">
        <f t="shared" si="68"/>
        <v>0</v>
      </c>
      <c r="CY16" s="156">
        <f t="shared" si="69"/>
        <v>1</v>
      </c>
      <c r="CZ16" s="52">
        <f t="shared" si="70"/>
        <v>10</v>
      </c>
      <c r="DA16" s="147">
        <f t="shared" si="71"/>
        <v>101.8</v>
      </c>
    </row>
    <row r="17" spans="1:105" s="159" customFormat="1">
      <c r="A17" s="32" t="s">
        <v>144</v>
      </c>
      <c r="B17" s="54" t="s">
        <v>358</v>
      </c>
      <c r="C17" s="54" t="s">
        <v>455</v>
      </c>
      <c r="D17" s="480" t="s">
        <v>456</v>
      </c>
      <c r="E17" s="191" t="s">
        <v>11</v>
      </c>
      <c r="F17" s="481">
        <v>0.6</v>
      </c>
      <c r="G17" s="19">
        <v>100</v>
      </c>
      <c r="H17" s="89">
        <f t="shared" si="0"/>
        <v>100</v>
      </c>
      <c r="I17" s="89">
        <f t="shared" si="0"/>
        <v>100</v>
      </c>
      <c r="J17" s="89">
        <f t="shared" si="1"/>
        <v>0</v>
      </c>
      <c r="K17" s="89">
        <f t="shared" si="1"/>
        <v>0</v>
      </c>
      <c r="L17" s="30">
        <f t="shared" si="2"/>
        <v>0.83</v>
      </c>
      <c r="M17" s="31">
        <f t="shared" si="3"/>
        <v>83</v>
      </c>
      <c r="N17" s="148">
        <f t="shared" si="4"/>
        <v>0</v>
      </c>
      <c r="O17" s="148">
        <f t="shared" si="5"/>
        <v>0</v>
      </c>
      <c r="P17" s="157">
        <f t="shared" si="6"/>
        <v>0</v>
      </c>
      <c r="Q17" s="52"/>
      <c r="R17" s="147">
        <f t="shared" si="7"/>
        <v>0</v>
      </c>
      <c r="S17" s="496" t="e">
        <f t="shared" si="8"/>
        <v>#DIV/0!</v>
      </c>
      <c r="T17" s="52"/>
      <c r="U17" s="158">
        <f t="shared" si="9"/>
        <v>0</v>
      </c>
      <c r="V17" s="157">
        <f t="shared" si="10"/>
        <v>0</v>
      </c>
      <c r="W17" s="497"/>
      <c r="X17" s="147">
        <f t="shared" si="11"/>
        <v>0</v>
      </c>
      <c r="Y17" s="496" t="e">
        <f t="shared" si="12"/>
        <v>#DIV/0!</v>
      </c>
      <c r="Z17" s="52"/>
      <c r="AA17" s="147">
        <f t="shared" si="13"/>
        <v>0</v>
      </c>
      <c r="AB17" s="157">
        <f t="shared" si="14"/>
        <v>0</v>
      </c>
      <c r="AC17" s="52"/>
      <c r="AD17" s="52">
        <f t="shared" si="15"/>
        <v>0</v>
      </c>
      <c r="AE17" s="157" t="e">
        <f t="shared" si="16"/>
        <v>#DIV/0!</v>
      </c>
      <c r="AF17" s="52"/>
      <c r="AG17" s="147">
        <f t="shared" si="17"/>
        <v>0</v>
      </c>
      <c r="AH17" s="157">
        <f t="shared" si="18"/>
        <v>0</v>
      </c>
      <c r="AI17" s="52"/>
      <c r="AJ17" s="52">
        <f t="shared" si="19"/>
        <v>0</v>
      </c>
      <c r="AK17" s="157" t="e">
        <f t="shared" si="20"/>
        <v>#DIV/0!</v>
      </c>
      <c r="AL17" s="52"/>
      <c r="AM17" s="147">
        <f t="shared" si="21"/>
        <v>0</v>
      </c>
      <c r="AN17" s="157">
        <f t="shared" si="22"/>
        <v>0</v>
      </c>
      <c r="AO17" s="52"/>
      <c r="AP17" s="52">
        <f t="shared" si="23"/>
        <v>0</v>
      </c>
      <c r="AQ17" s="157" t="e">
        <f t="shared" si="24"/>
        <v>#DIV/0!</v>
      </c>
      <c r="AR17" s="52"/>
      <c r="AS17" s="147">
        <f t="shared" si="25"/>
        <v>0</v>
      </c>
      <c r="AT17" s="157">
        <f t="shared" si="26"/>
        <v>0</v>
      </c>
      <c r="AU17" s="52"/>
      <c r="AV17" s="52">
        <f t="shared" si="27"/>
        <v>0</v>
      </c>
      <c r="AW17" s="157" t="e">
        <f t="shared" si="28"/>
        <v>#DIV/0!</v>
      </c>
      <c r="AX17" s="52"/>
      <c r="AY17" s="147">
        <f t="shared" si="29"/>
        <v>0</v>
      </c>
      <c r="AZ17" s="157">
        <f t="shared" si="30"/>
        <v>0</v>
      </c>
      <c r="BA17" s="52"/>
      <c r="BB17" s="52">
        <f t="shared" si="31"/>
        <v>0</v>
      </c>
      <c r="BC17" s="157" t="e">
        <f t="shared" si="32"/>
        <v>#DIV/0!</v>
      </c>
      <c r="BD17" s="52"/>
      <c r="BE17" s="147">
        <f t="shared" si="33"/>
        <v>0</v>
      </c>
      <c r="BF17" s="157">
        <f t="shared" si="34"/>
        <v>0</v>
      </c>
      <c r="BG17" s="52"/>
      <c r="BH17" s="52">
        <f t="shared" si="35"/>
        <v>0</v>
      </c>
      <c r="BI17" s="157" t="e">
        <f t="shared" si="36"/>
        <v>#DIV/0!</v>
      </c>
      <c r="BJ17" s="52"/>
      <c r="BK17" s="147">
        <f t="shared" si="37"/>
        <v>0</v>
      </c>
      <c r="BL17" s="157">
        <f t="shared" si="38"/>
        <v>0</v>
      </c>
      <c r="BM17" s="52"/>
      <c r="BN17" s="52">
        <f t="shared" si="39"/>
        <v>0</v>
      </c>
      <c r="BO17" s="157" t="e">
        <f t="shared" si="40"/>
        <v>#DIV/0!</v>
      </c>
      <c r="BP17" s="52"/>
      <c r="BQ17" s="147">
        <f t="shared" si="41"/>
        <v>0</v>
      </c>
      <c r="BR17" s="157">
        <f t="shared" si="42"/>
        <v>0</v>
      </c>
      <c r="BS17" s="52"/>
      <c r="BT17" s="52">
        <f t="shared" si="43"/>
        <v>0</v>
      </c>
      <c r="BU17" s="157" t="e">
        <f t="shared" si="44"/>
        <v>#DIV/0!</v>
      </c>
      <c r="BV17" s="52"/>
      <c r="BW17" s="147">
        <f t="shared" si="45"/>
        <v>0</v>
      </c>
      <c r="BX17" s="157">
        <f t="shared" si="46"/>
        <v>0</v>
      </c>
      <c r="BY17" s="52"/>
      <c r="BZ17" s="52">
        <f t="shared" si="47"/>
        <v>0</v>
      </c>
      <c r="CA17" s="157" t="e">
        <f t="shared" si="48"/>
        <v>#DIV/0!</v>
      </c>
      <c r="CB17" s="52"/>
      <c r="CC17" s="147">
        <f t="shared" si="49"/>
        <v>0</v>
      </c>
      <c r="CD17" s="157">
        <f t="shared" si="50"/>
        <v>0</v>
      </c>
      <c r="CE17" s="52"/>
      <c r="CF17" s="158">
        <f t="shared" si="51"/>
        <v>0</v>
      </c>
      <c r="CG17" s="157" t="e">
        <f t="shared" si="52"/>
        <v>#DIV/0!</v>
      </c>
      <c r="CH17" s="52"/>
      <c r="CI17" s="147">
        <f t="shared" si="53"/>
        <v>0</v>
      </c>
      <c r="CJ17" s="157">
        <f t="shared" si="54"/>
        <v>0</v>
      </c>
      <c r="CK17" s="52">
        <f t="shared" si="55"/>
        <v>0</v>
      </c>
      <c r="CL17" s="147">
        <f t="shared" si="56"/>
        <v>0</v>
      </c>
      <c r="CM17" s="157" t="e">
        <f t="shared" si="57"/>
        <v>#DIV/0!</v>
      </c>
      <c r="CN17" s="52">
        <f t="shared" si="58"/>
        <v>0</v>
      </c>
      <c r="CO17" s="147">
        <f t="shared" si="59"/>
        <v>0</v>
      </c>
      <c r="CP17" s="157">
        <f t="shared" si="60"/>
        <v>100</v>
      </c>
      <c r="CQ17" s="52">
        <f t="shared" si="61"/>
        <v>100</v>
      </c>
      <c r="CR17" s="147">
        <f t="shared" si="62"/>
        <v>83</v>
      </c>
      <c r="CS17" s="157" t="e">
        <f t="shared" si="63"/>
        <v>#DIV/0!</v>
      </c>
      <c r="CT17" s="52">
        <f t="shared" si="64"/>
        <v>0</v>
      </c>
      <c r="CU17" s="147">
        <f t="shared" si="65"/>
        <v>0</v>
      </c>
      <c r="CV17" s="156">
        <f t="shared" si="66"/>
        <v>0</v>
      </c>
      <c r="CW17" s="52">
        <f t="shared" si="67"/>
        <v>0</v>
      </c>
      <c r="CX17" s="147">
        <f t="shared" si="68"/>
        <v>0</v>
      </c>
      <c r="CY17" s="156">
        <f t="shared" si="69"/>
        <v>1</v>
      </c>
      <c r="CZ17" s="52">
        <f t="shared" si="70"/>
        <v>100</v>
      </c>
      <c r="DA17" s="147">
        <f t="shared" si="71"/>
        <v>83</v>
      </c>
    </row>
    <row r="18" spans="1:105" s="159" customFormat="1" ht="28.5">
      <c r="A18" s="32" t="s">
        <v>145</v>
      </c>
      <c r="B18" s="54" t="s">
        <v>358</v>
      </c>
      <c r="C18" s="54" t="s">
        <v>457</v>
      </c>
      <c r="D18" s="480" t="s">
        <v>458</v>
      </c>
      <c r="E18" s="191" t="s">
        <v>17</v>
      </c>
      <c r="F18" s="481">
        <v>52.46</v>
      </c>
      <c r="G18" s="19">
        <v>1</v>
      </c>
      <c r="H18" s="89">
        <f t="shared" si="0"/>
        <v>1</v>
      </c>
      <c r="I18" s="89">
        <f t="shared" si="0"/>
        <v>1</v>
      </c>
      <c r="J18" s="89">
        <f t="shared" si="1"/>
        <v>0</v>
      </c>
      <c r="K18" s="89">
        <f t="shared" si="1"/>
        <v>0</v>
      </c>
      <c r="L18" s="30">
        <f t="shared" si="2"/>
        <v>72.63</v>
      </c>
      <c r="M18" s="31">
        <f t="shared" si="3"/>
        <v>72.63</v>
      </c>
      <c r="N18" s="148">
        <f t="shared" si="4"/>
        <v>0</v>
      </c>
      <c r="O18" s="148">
        <f t="shared" si="5"/>
        <v>0</v>
      </c>
      <c r="P18" s="157">
        <f t="shared" si="6"/>
        <v>0</v>
      </c>
      <c r="Q18" s="52"/>
      <c r="R18" s="147">
        <f t="shared" si="7"/>
        <v>0</v>
      </c>
      <c r="S18" s="496" t="e">
        <f t="shared" si="8"/>
        <v>#DIV/0!</v>
      </c>
      <c r="T18" s="52"/>
      <c r="U18" s="158">
        <f t="shared" si="9"/>
        <v>0</v>
      </c>
      <c r="V18" s="157">
        <f t="shared" si="10"/>
        <v>0</v>
      </c>
      <c r="W18" s="497"/>
      <c r="X18" s="147">
        <f t="shared" si="11"/>
        <v>0</v>
      </c>
      <c r="Y18" s="496" t="e">
        <f t="shared" si="12"/>
        <v>#DIV/0!</v>
      </c>
      <c r="Z18" s="52"/>
      <c r="AA18" s="147">
        <f t="shared" si="13"/>
        <v>0</v>
      </c>
      <c r="AB18" s="157">
        <f t="shared" si="14"/>
        <v>0</v>
      </c>
      <c r="AC18" s="52"/>
      <c r="AD18" s="52">
        <f t="shared" si="15"/>
        <v>0</v>
      </c>
      <c r="AE18" s="157" t="e">
        <f t="shared" si="16"/>
        <v>#DIV/0!</v>
      </c>
      <c r="AF18" s="52"/>
      <c r="AG18" s="147">
        <f t="shared" si="17"/>
        <v>0</v>
      </c>
      <c r="AH18" s="157">
        <f t="shared" si="18"/>
        <v>0</v>
      </c>
      <c r="AI18" s="52"/>
      <c r="AJ18" s="52">
        <f t="shared" si="19"/>
        <v>0</v>
      </c>
      <c r="AK18" s="157" t="e">
        <f t="shared" si="20"/>
        <v>#DIV/0!</v>
      </c>
      <c r="AL18" s="52"/>
      <c r="AM18" s="147">
        <f t="shared" si="21"/>
        <v>0</v>
      </c>
      <c r="AN18" s="157">
        <f t="shared" si="22"/>
        <v>0</v>
      </c>
      <c r="AO18" s="52"/>
      <c r="AP18" s="52">
        <f t="shared" si="23"/>
        <v>0</v>
      </c>
      <c r="AQ18" s="157" t="e">
        <f t="shared" si="24"/>
        <v>#DIV/0!</v>
      </c>
      <c r="AR18" s="52"/>
      <c r="AS18" s="147">
        <f t="shared" si="25"/>
        <v>0</v>
      </c>
      <c r="AT18" s="157">
        <f t="shared" si="26"/>
        <v>0</v>
      </c>
      <c r="AU18" s="52"/>
      <c r="AV18" s="52">
        <f t="shared" si="27"/>
        <v>0</v>
      </c>
      <c r="AW18" s="157" t="e">
        <f t="shared" si="28"/>
        <v>#DIV/0!</v>
      </c>
      <c r="AX18" s="52"/>
      <c r="AY18" s="147">
        <f t="shared" si="29"/>
        <v>0</v>
      </c>
      <c r="AZ18" s="157">
        <f t="shared" si="30"/>
        <v>0</v>
      </c>
      <c r="BA18" s="52"/>
      <c r="BB18" s="52">
        <f t="shared" si="31"/>
        <v>0</v>
      </c>
      <c r="BC18" s="157" t="e">
        <f t="shared" si="32"/>
        <v>#DIV/0!</v>
      </c>
      <c r="BD18" s="52"/>
      <c r="BE18" s="147">
        <f t="shared" si="33"/>
        <v>0</v>
      </c>
      <c r="BF18" s="157">
        <f t="shared" si="34"/>
        <v>0</v>
      </c>
      <c r="BG18" s="52"/>
      <c r="BH18" s="52">
        <f t="shared" si="35"/>
        <v>0</v>
      </c>
      <c r="BI18" s="157" t="e">
        <f t="shared" si="36"/>
        <v>#DIV/0!</v>
      </c>
      <c r="BJ18" s="52"/>
      <c r="BK18" s="147">
        <f t="shared" si="37"/>
        <v>0</v>
      </c>
      <c r="BL18" s="157">
        <f t="shared" si="38"/>
        <v>0</v>
      </c>
      <c r="BM18" s="52"/>
      <c r="BN18" s="52">
        <f t="shared" si="39"/>
        <v>0</v>
      </c>
      <c r="BO18" s="157" t="e">
        <f t="shared" si="40"/>
        <v>#DIV/0!</v>
      </c>
      <c r="BP18" s="52"/>
      <c r="BQ18" s="147">
        <f t="shared" si="41"/>
        <v>0</v>
      </c>
      <c r="BR18" s="157">
        <f t="shared" si="42"/>
        <v>0</v>
      </c>
      <c r="BS18" s="52"/>
      <c r="BT18" s="52">
        <f t="shared" si="43"/>
        <v>0</v>
      </c>
      <c r="BU18" s="157" t="e">
        <f t="shared" si="44"/>
        <v>#DIV/0!</v>
      </c>
      <c r="BV18" s="52"/>
      <c r="BW18" s="147">
        <f t="shared" si="45"/>
        <v>0</v>
      </c>
      <c r="BX18" s="157">
        <f t="shared" si="46"/>
        <v>0</v>
      </c>
      <c r="BY18" s="52"/>
      <c r="BZ18" s="52">
        <f t="shared" si="47"/>
        <v>0</v>
      </c>
      <c r="CA18" s="157" t="e">
        <f t="shared" si="48"/>
        <v>#DIV/0!</v>
      </c>
      <c r="CB18" s="52"/>
      <c r="CC18" s="147">
        <f t="shared" si="49"/>
        <v>0</v>
      </c>
      <c r="CD18" s="157">
        <f t="shared" si="50"/>
        <v>0</v>
      </c>
      <c r="CE18" s="52"/>
      <c r="CF18" s="158">
        <f t="shared" si="51"/>
        <v>0</v>
      </c>
      <c r="CG18" s="157" t="e">
        <f t="shared" si="52"/>
        <v>#DIV/0!</v>
      </c>
      <c r="CH18" s="52"/>
      <c r="CI18" s="147">
        <f t="shared" si="53"/>
        <v>0</v>
      </c>
      <c r="CJ18" s="157">
        <f t="shared" si="54"/>
        <v>0</v>
      </c>
      <c r="CK18" s="52">
        <f t="shared" si="55"/>
        <v>0</v>
      </c>
      <c r="CL18" s="147">
        <f t="shared" si="56"/>
        <v>0</v>
      </c>
      <c r="CM18" s="157" t="e">
        <f t="shared" si="57"/>
        <v>#DIV/0!</v>
      </c>
      <c r="CN18" s="52">
        <f t="shared" si="58"/>
        <v>0</v>
      </c>
      <c r="CO18" s="147">
        <f t="shared" si="59"/>
        <v>0</v>
      </c>
      <c r="CP18" s="157">
        <f t="shared" si="60"/>
        <v>100</v>
      </c>
      <c r="CQ18" s="52">
        <f t="shared" si="61"/>
        <v>1</v>
      </c>
      <c r="CR18" s="147">
        <f t="shared" si="62"/>
        <v>72.63</v>
      </c>
      <c r="CS18" s="157" t="e">
        <f t="shared" si="63"/>
        <v>#DIV/0!</v>
      </c>
      <c r="CT18" s="52">
        <f t="shared" si="64"/>
        <v>0</v>
      </c>
      <c r="CU18" s="147">
        <f t="shared" si="65"/>
        <v>0</v>
      </c>
      <c r="CV18" s="156">
        <f t="shared" si="66"/>
        <v>0</v>
      </c>
      <c r="CW18" s="52">
        <f t="shared" si="67"/>
        <v>0</v>
      </c>
      <c r="CX18" s="147">
        <f t="shared" si="68"/>
        <v>0</v>
      </c>
      <c r="CY18" s="156">
        <f t="shared" si="69"/>
        <v>1</v>
      </c>
      <c r="CZ18" s="52">
        <f t="shared" si="70"/>
        <v>1</v>
      </c>
      <c r="DA18" s="147">
        <f t="shared" si="71"/>
        <v>72.63</v>
      </c>
    </row>
    <row r="19" spans="1:105" s="159" customFormat="1" ht="28.5">
      <c r="A19" s="32" t="s">
        <v>146</v>
      </c>
      <c r="B19" s="54" t="s">
        <v>358</v>
      </c>
      <c r="C19" s="54" t="s">
        <v>459</v>
      </c>
      <c r="D19" s="480" t="s">
        <v>460</v>
      </c>
      <c r="E19" s="191" t="s">
        <v>11</v>
      </c>
      <c r="F19" s="481">
        <v>14.18</v>
      </c>
      <c r="G19" s="19">
        <v>2</v>
      </c>
      <c r="H19" s="89">
        <f t="shared" si="0"/>
        <v>2</v>
      </c>
      <c r="I19" s="89">
        <f t="shared" si="0"/>
        <v>2</v>
      </c>
      <c r="J19" s="89">
        <f t="shared" si="1"/>
        <v>0</v>
      </c>
      <c r="K19" s="89">
        <f t="shared" si="1"/>
        <v>0</v>
      </c>
      <c r="L19" s="30">
        <f t="shared" si="2"/>
        <v>19.63</v>
      </c>
      <c r="M19" s="31">
        <f t="shared" si="3"/>
        <v>39.26</v>
      </c>
      <c r="N19" s="148">
        <f t="shared" si="4"/>
        <v>0</v>
      </c>
      <c r="O19" s="148">
        <f t="shared" si="5"/>
        <v>0</v>
      </c>
      <c r="P19" s="157">
        <f t="shared" si="6"/>
        <v>0</v>
      </c>
      <c r="Q19" s="52"/>
      <c r="R19" s="147">
        <f t="shared" si="7"/>
        <v>0</v>
      </c>
      <c r="S19" s="496" t="e">
        <f t="shared" si="8"/>
        <v>#DIV/0!</v>
      </c>
      <c r="T19" s="52"/>
      <c r="U19" s="158">
        <f t="shared" si="9"/>
        <v>0</v>
      </c>
      <c r="V19" s="157">
        <f t="shared" si="10"/>
        <v>0</v>
      </c>
      <c r="W19" s="497"/>
      <c r="X19" s="147">
        <f t="shared" si="11"/>
        <v>0</v>
      </c>
      <c r="Y19" s="496" t="e">
        <f t="shared" si="12"/>
        <v>#DIV/0!</v>
      </c>
      <c r="Z19" s="52"/>
      <c r="AA19" s="147">
        <f t="shared" si="13"/>
        <v>0</v>
      </c>
      <c r="AB19" s="157">
        <f t="shared" si="14"/>
        <v>0</v>
      </c>
      <c r="AC19" s="52"/>
      <c r="AD19" s="52">
        <f t="shared" si="15"/>
        <v>0</v>
      </c>
      <c r="AE19" s="157" t="e">
        <f t="shared" si="16"/>
        <v>#DIV/0!</v>
      </c>
      <c r="AF19" s="52"/>
      <c r="AG19" s="147">
        <f t="shared" si="17"/>
        <v>0</v>
      </c>
      <c r="AH19" s="157">
        <f t="shared" si="18"/>
        <v>0</v>
      </c>
      <c r="AI19" s="52"/>
      <c r="AJ19" s="52">
        <f t="shared" si="19"/>
        <v>0</v>
      </c>
      <c r="AK19" s="157" t="e">
        <f t="shared" si="20"/>
        <v>#DIV/0!</v>
      </c>
      <c r="AL19" s="52"/>
      <c r="AM19" s="147">
        <f t="shared" si="21"/>
        <v>0</v>
      </c>
      <c r="AN19" s="157">
        <f t="shared" si="22"/>
        <v>0</v>
      </c>
      <c r="AO19" s="52"/>
      <c r="AP19" s="52">
        <f t="shared" si="23"/>
        <v>0</v>
      </c>
      <c r="AQ19" s="157" t="e">
        <f t="shared" si="24"/>
        <v>#DIV/0!</v>
      </c>
      <c r="AR19" s="52"/>
      <c r="AS19" s="147">
        <f t="shared" si="25"/>
        <v>0</v>
      </c>
      <c r="AT19" s="157">
        <f t="shared" si="26"/>
        <v>0</v>
      </c>
      <c r="AU19" s="52"/>
      <c r="AV19" s="52">
        <f t="shared" si="27"/>
        <v>0</v>
      </c>
      <c r="AW19" s="157" t="e">
        <f t="shared" si="28"/>
        <v>#DIV/0!</v>
      </c>
      <c r="AX19" s="52"/>
      <c r="AY19" s="147">
        <f t="shared" si="29"/>
        <v>0</v>
      </c>
      <c r="AZ19" s="157">
        <f t="shared" si="30"/>
        <v>0</v>
      </c>
      <c r="BA19" s="52"/>
      <c r="BB19" s="52">
        <f t="shared" si="31"/>
        <v>0</v>
      </c>
      <c r="BC19" s="157" t="e">
        <f t="shared" si="32"/>
        <v>#DIV/0!</v>
      </c>
      <c r="BD19" s="52"/>
      <c r="BE19" s="147">
        <f t="shared" si="33"/>
        <v>0</v>
      </c>
      <c r="BF19" s="157">
        <f t="shared" si="34"/>
        <v>0</v>
      </c>
      <c r="BG19" s="52"/>
      <c r="BH19" s="52">
        <f t="shared" si="35"/>
        <v>0</v>
      </c>
      <c r="BI19" s="157" t="e">
        <f t="shared" si="36"/>
        <v>#DIV/0!</v>
      </c>
      <c r="BJ19" s="52"/>
      <c r="BK19" s="147">
        <f t="shared" si="37"/>
        <v>0</v>
      </c>
      <c r="BL19" s="157">
        <f t="shared" si="38"/>
        <v>0</v>
      </c>
      <c r="BM19" s="52"/>
      <c r="BN19" s="52">
        <f t="shared" si="39"/>
        <v>0</v>
      </c>
      <c r="BO19" s="157" t="e">
        <f t="shared" si="40"/>
        <v>#DIV/0!</v>
      </c>
      <c r="BP19" s="52"/>
      <c r="BQ19" s="147">
        <f t="shared" si="41"/>
        <v>0</v>
      </c>
      <c r="BR19" s="157">
        <f t="shared" si="42"/>
        <v>0</v>
      </c>
      <c r="BS19" s="52"/>
      <c r="BT19" s="52">
        <f t="shared" si="43"/>
        <v>0</v>
      </c>
      <c r="BU19" s="157" t="e">
        <f t="shared" si="44"/>
        <v>#DIV/0!</v>
      </c>
      <c r="BV19" s="52"/>
      <c r="BW19" s="147">
        <f t="shared" si="45"/>
        <v>0</v>
      </c>
      <c r="BX19" s="157">
        <f t="shared" si="46"/>
        <v>0</v>
      </c>
      <c r="BY19" s="52"/>
      <c r="BZ19" s="52">
        <f t="shared" si="47"/>
        <v>0</v>
      </c>
      <c r="CA19" s="157" t="e">
        <f t="shared" si="48"/>
        <v>#DIV/0!</v>
      </c>
      <c r="CB19" s="52"/>
      <c r="CC19" s="147">
        <f t="shared" si="49"/>
        <v>0</v>
      </c>
      <c r="CD19" s="157">
        <f t="shared" si="50"/>
        <v>0</v>
      </c>
      <c r="CE19" s="52"/>
      <c r="CF19" s="158">
        <f t="shared" si="51"/>
        <v>0</v>
      </c>
      <c r="CG19" s="157" t="e">
        <f t="shared" si="52"/>
        <v>#DIV/0!</v>
      </c>
      <c r="CH19" s="52"/>
      <c r="CI19" s="147">
        <f t="shared" si="53"/>
        <v>0</v>
      </c>
      <c r="CJ19" s="157">
        <f t="shared" si="54"/>
        <v>0</v>
      </c>
      <c r="CK19" s="52">
        <f t="shared" si="55"/>
        <v>0</v>
      </c>
      <c r="CL19" s="147">
        <f t="shared" si="56"/>
        <v>0</v>
      </c>
      <c r="CM19" s="157" t="e">
        <f t="shared" si="57"/>
        <v>#DIV/0!</v>
      </c>
      <c r="CN19" s="52">
        <f t="shared" si="58"/>
        <v>0</v>
      </c>
      <c r="CO19" s="147">
        <f t="shared" si="59"/>
        <v>0</v>
      </c>
      <c r="CP19" s="157">
        <f t="shared" si="60"/>
        <v>100</v>
      </c>
      <c r="CQ19" s="52">
        <f t="shared" si="61"/>
        <v>2</v>
      </c>
      <c r="CR19" s="147">
        <f t="shared" si="62"/>
        <v>39.26</v>
      </c>
      <c r="CS19" s="157" t="e">
        <f t="shared" si="63"/>
        <v>#DIV/0!</v>
      </c>
      <c r="CT19" s="52">
        <f t="shared" si="64"/>
        <v>0</v>
      </c>
      <c r="CU19" s="147">
        <f t="shared" si="65"/>
        <v>0</v>
      </c>
      <c r="CV19" s="156">
        <f t="shared" si="66"/>
        <v>0</v>
      </c>
      <c r="CW19" s="52">
        <f t="shared" si="67"/>
        <v>0</v>
      </c>
      <c r="CX19" s="147">
        <f t="shared" si="68"/>
        <v>0</v>
      </c>
      <c r="CY19" s="156">
        <f t="shared" si="69"/>
        <v>1</v>
      </c>
      <c r="CZ19" s="52">
        <f t="shared" si="70"/>
        <v>2</v>
      </c>
      <c r="DA19" s="147">
        <f t="shared" si="71"/>
        <v>39.26</v>
      </c>
    </row>
    <row r="20" spans="1:105" s="159" customFormat="1" ht="28.5">
      <c r="A20" s="32" t="s">
        <v>147</v>
      </c>
      <c r="B20" s="54" t="s">
        <v>358</v>
      </c>
      <c r="C20" s="54" t="s">
        <v>387</v>
      </c>
      <c r="D20" s="480" t="s">
        <v>461</v>
      </c>
      <c r="E20" s="191" t="s">
        <v>11</v>
      </c>
      <c r="F20" s="481">
        <v>47.1</v>
      </c>
      <c r="G20" s="19">
        <v>6</v>
      </c>
      <c r="H20" s="89">
        <f t="shared" si="0"/>
        <v>6</v>
      </c>
      <c r="I20" s="89">
        <f t="shared" si="0"/>
        <v>6</v>
      </c>
      <c r="J20" s="89">
        <f t="shared" si="1"/>
        <v>0</v>
      </c>
      <c r="K20" s="89">
        <f t="shared" si="1"/>
        <v>0</v>
      </c>
      <c r="L20" s="30">
        <f t="shared" si="2"/>
        <v>65.209999999999994</v>
      </c>
      <c r="M20" s="31">
        <f t="shared" si="3"/>
        <v>391.26</v>
      </c>
      <c r="N20" s="148">
        <f t="shared" si="4"/>
        <v>0</v>
      </c>
      <c r="O20" s="148">
        <f t="shared" si="5"/>
        <v>0</v>
      </c>
      <c r="P20" s="157">
        <f t="shared" si="6"/>
        <v>0</v>
      </c>
      <c r="Q20" s="52"/>
      <c r="R20" s="147">
        <f t="shared" si="7"/>
        <v>0</v>
      </c>
      <c r="S20" s="496" t="e">
        <f t="shared" si="8"/>
        <v>#DIV/0!</v>
      </c>
      <c r="T20" s="52"/>
      <c r="U20" s="158">
        <f t="shared" si="9"/>
        <v>0</v>
      </c>
      <c r="V20" s="157">
        <f t="shared" si="10"/>
        <v>0</v>
      </c>
      <c r="W20" s="497"/>
      <c r="X20" s="147">
        <f t="shared" si="11"/>
        <v>0</v>
      </c>
      <c r="Y20" s="496" t="e">
        <f t="shared" si="12"/>
        <v>#DIV/0!</v>
      </c>
      <c r="Z20" s="52"/>
      <c r="AA20" s="147">
        <f t="shared" si="13"/>
        <v>0</v>
      </c>
      <c r="AB20" s="157">
        <f t="shared" si="14"/>
        <v>0</v>
      </c>
      <c r="AC20" s="52"/>
      <c r="AD20" s="52">
        <f t="shared" si="15"/>
        <v>0</v>
      </c>
      <c r="AE20" s="157" t="e">
        <f t="shared" si="16"/>
        <v>#DIV/0!</v>
      </c>
      <c r="AF20" s="52"/>
      <c r="AG20" s="147">
        <f t="shared" si="17"/>
        <v>0</v>
      </c>
      <c r="AH20" s="157">
        <f t="shared" si="18"/>
        <v>0</v>
      </c>
      <c r="AI20" s="52"/>
      <c r="AJ20" s="52">
        <f t="shared" si="19"/>
        <v>0</v>
      </c>
      <c r="AK20" s="157" t="e">
        <f t="shared" si="20"/>
        <v>#DIV/0!</v>
      </c>
      <c r="AL20" s="52"/>
      <c r="AM20" s="147">
        <f t="shared" si="21"/>
        <v>0</v>
      </c>
      <c r="AN20" s="157">
        <f t="shared" si="22"/>
        <v>0</v>
      </c>
      <c r="AO20" s="52"/>
      <c r="AP20" s="52">
        <f t="shared" si="23"/>
        <v>0</v>
      </c>
      <c r="AQ20" s="157" t="e">
        <f t="shared" si="24"/>
        <v>#DIV/0!</v>
      </c>
      <c r="AR20" s="52"/>
      <c r="AS20" s="147">
        <f t="shared" si="25"/>
        <v>0</v>
      </c>
      <c r="AT20" s="157">
        <f t="shared" si="26"/>
        <v>0</v>
      </c>
      <c r="AU20" s="52"/>
      <c r="AV20" s="52">
        <f t="shared" si="27"/>
        <v>0</v>
      </c>
      <c r="AW20" s="157" t="e">
        <f t="shared" si="28"/>
        <v>#DIV/0!</v>
      </c>
      <c r="AX20" s="52"/>
      <c r="AY20" s="147">
        <f t="shared" si="29"/>
        <v>0</v>
      </c>
      <c r="AZ20" s="157">
        <f t="shared" si="30"/>
        <v>0</v>
      </c>
      <c r="BA20" s="52"/>
      <c r="BB20" s="52">
        <f t="shared" si="31"/>
        <v>0</v>
      </c>
      <c r="BC20" s="157" t="e">
        <f t="shared" si="32"/>
        <v>#DIV/0!</v>
      </c>
      <c r="BD20" s="52"/>
      <c r="BE20" s="147">
        <f t="shared" si="33"/>
        <v>0</v>
      </c>
      <c r="BF20" s="157">
        <f t="shared" si="34"/>
        <v>0</v>
      </c>
      <c r="BG20" s="52"/>
      <c r="BH20" s="52">
        <f t="shared" si="35"/>
        <v>0</v>
      </c>
      <c r="BI20" s="157" t="e">
        <f t="shared" si="36"/>
        <v>#DIV/0!</v>
      </c>
      <c r="BJ20" s="52"/>
      <c r="BK20" s="147">
        <f t="shared" si="37"/>
        <v>0</v>
      </c>
      <c r="BL20" s="157">
        <f t="shared" si="38"/>
        <v>0</v>
      </c>
      <c r="BM20" s="52"/>
      <c r="BN20" s="52">
        <f t="shared" si="39"/>
        <v>0</v>
      </c>
      <c r="BO20" s="157" t="e">
        <f t="shared" si="40"/>
        <v>#DIV/0!</v>
      </c>
      <c r="BP20" s="52"/>
      <c r="BQ20" s="147">
        <f t="shared" si="41"/>
        <v>0</v>
      </c>
      <c r="BR20" s="157">
        <f t="shared" si="42"/>
        <v>0</v>
      </c>
      <c r="BS20" s="52"/>
      <c r="BT20" s="52">
        <f t="shared" si="43"/>
        <v>0</v>
      </c>
      <c r="BU20" s="157" t="e">
        <f t="shared" si="44"/>
        <v>#DIV/0!</v>
      </c>
      <c r="BV20" s="52"/>
      <c r="BW20" s="147">
        <f t="shared" si="45"/>
        <v>0</v>
      </c>
      <c r="BX20" s="157">
        <f t="shared" si="46"/>
        <v>0</v>
      </c>
      <c r="BY20" s="52"/>
      <c r="BZ20" s="52">
        <f t="shared" si="47"/>
        <v>0</v>
      </c>
      <c r="CA20" s="157" t="e">
        <f t="shared" si="48"/>
        <v>#DIV/0!</v>
      </c>
      <c r="CB20" s="52"/>
      <c r="CC20" s="147">
        <f t="shared" si="49"/>
        <v>0</v>
      </c>
      <c r="CD20" s="157">
        <f t="shared" si="50"/>
        <v>0</v>
      </c>
      <c r="CE20" s="52"/>
      <c r="CF20" s="158">
        <f t="shared" si="51"/>
        <v>0</v>
      </c>
      <c r="CG20" s="157" t="e">
        <f t="shared" si="52"/>
        <v>#DIV/0!</v>
      </c>
      <c r="CH20" s="52"/>
      <c r="CI20" s="147">
        <f t="shared" si="53"/>
        <v>0</v>
      </c>
      <c r="CJ20" s="157">
        <f t="shared" si="54"/>
        <v>0</v>
      </c>
      <c r="CK20" s="52">
        <f t="shared" si="55"/>
        <v>0</v>
      </c>
      <c r="CL20" s="147">
        <f t="shared" si="56"/>
        <v>0</v>
      </c>
      <c r="CM20" s="157" t="e">
        <f t="shared" si="57"/>
        <v>#DIV/0!</v>
      </c>
      <c r="CN20" s="52">
        <f t="shared" si="58"/>
        <v>0</v>
      </c>
      <c r="CO20" s="147">
        <f t="shared" si="59"/>
        <v>0</v>
      </c>
      <c r="CP20" s="157">
        <f t="shared" si="60"/>
        <v>100</v>
      </c>
      <c r="CQ20" s="52">
        <f t="shared" si="61"/>
        <v>6</v>
      </c>
      <c r="CR20" s="147">
        <f t="shared" si="62"/>
        <v>391.26</v>
      </c>
      <c r="CS20" s="157" t="e">
        <f t="shared" si="63"/>
        <v>#DIV/0!</v>
      </c>
      <c r="CT20" s="52">
        <f t="shared" si="64"/>
        <v>0</v>
      </c>
      <c r="CU20" s="147">
        <f t="shared" si="65"/>
        <v>0</v>
      </c>
      <c r="CV20" s="156">
        <f t="shared" si="66"/>
        <v>0</v>
      </c>
      <c r="CW20" s="52">
        <f t="shared" si="67"/>
        <v>0</v>
      </c>
      <c r="CX20" s="147">
        <f t="shared" si="68"/>
        <v>0</v>
      </c>
      <c r="CY20" s="156">
        <f t="shared" si="69"/>
        <v>1</v>
      </c>
      <c r="CZ20" s="52">
        <f t="shared" si="70"/>
        <v>6</v>
      </c>
      <c r="DA20" s="147">
        <f t="shared" si="71"/>
        <v>391.26</v>
      </c>
    </row>
    <row r="21" spans="1:105" s="159" customFormat="1" ht="28.5">
      <c r="A21" s="32" t="s">
        <v>148</v>
      </c>
      <c r="B21" s="54" t="s">
        <v>358</v>
      </c>
      <c r="C21" s="482" t="s">
        <v>462</v>
      </c>
      <c r="D21" s="480" t="s">
        <v>463</v>
      </c>
      <c r="E21" s="54" t="s">
        <v>11</v>
      </c>
      <c r="F21" s="481">
        <v>68.150000000000006</v>
      </c>
      <c r="G21" s="19">
        <v>1</v>
      </c>
      <c r="H21" s="89">
        <f t="shared" si="0"/>
        <v>1</v>
      </c>
      <c r="I21" s="89">
        <f t="shared" si="0"/>
        <v>1</v>
      </c>
      <c r="J21" s="89">
        <f t="shared" si="1"/>
        <v>0</v>
      </c>
      <c r="K21" s="89">
        <f t="shared" si="1"/>
        <v>0</v>
      </c>
      <c r="L21" s="30">
        <f t="shared" si="2"/>
        <v>94.36</v>
      </c>
      <c r="M21" s="31">
        <f t="shared" si="3"/>
        <v>94.36</v>
      </c>
      <c r="N21" s="148">
        <f t="shared" si="4"/>
        <v>0</v>
      </c>
      <c r="O21" s="148">
        <f t="shared" si="5"/>
        <v>0</v>
      </c>
      <c r="P21" s="157">
        <f t="shared" si="6"/>
        <v>0</v>
      </c>
      <c r="Q21" s="52"/>
      <c r="R21" s="147">
        <f t="shared" si="7"/>
        <v>0</v>
      </c>
      <c r="S21" s="496" t="e">
        <f t="shared" si="8"/>
        <v>#DIV/0!</v>
      </c>
      <c r="T21" s="52"/>
      <c r="U21" s="158">
        <f t="shared" si="9"/>
        <v>0</v>
      </c>
      <c r="V21" s="157">
        <f t="shared" si="10"/>
        <v>0</v>
      </c>
      <c r="W21" s="497"/>
      <c r="X21" s="147">
        <f t="shared" si="11"/>
        <v>0</v>
      </c>
      <c r="Y21" s="496" t="e">
        <f t="shared" si="12"/>
        <v>#DIV/0!</v>
      </c>
      <c r="Z21" s="52"/>
      <c r="AA21" s="147">
        <f t="shared" si="13"/>
        <v>0</v>
      </c>
      <c r="AB21" s="157">
        <f t="shared" si="14"/>
        <v>0</v>
      </c>
      <c r="AC21" s="52"/>
      <c r="AD21" s="52">
        <f t="shared" si="15"/>
        <v>0</v>
      </c>
      <c r="AE21" s="157" t="e">
        <f t="shared" si="16"/>
        <v>#DIV/0!</v>
      </c>
      <c r="AF21" s="52"/>
      <c r="AG21" s="147">
        <f t="shared" si="17"/>
        <v>0</v>
      </c>
      <c r="AH21" s="157">
        <f t="shared" si="18"/>
        <v>0</v>
      </c>
      <c r="AI21" s="52"/>
      <c r="AJ21" s="52">
        <f t="shared" si="19"/>
        <v>0</v>
      </c>
      <c r="AK21" s="157" t="e">
        <f t="shared" si="20"/>
        <v>#DIV/0!</v>
      </c>
      <c r="AL21" s="52"/>
      <c r="AM21" s="147">
        <f t="shared" si="21"/>
        <v>0</v>
      </c>
      <c r="AN21" s="157">
        <f t="shared" si="22"/>
        <v>0</v>
      </c>
      <c r="AO21" s="52"/>
      <c r="AP21" s="52">
        <f t="shared" si="23"/>
        <v>0</v>
      </c>
      <c r="AQ21" s="157" t="e">
        <f t="shared" si="24"/>
        <v>#DIV/0!</v>
      </c>
      <c r="AR21" s="52"/>
      <c r="AS21" s="147">
        <f t="shared" si="25"/>
        <v>0</v>
      </c>
      <c r="AT21" s="157">
        <f t="shared" si="26"/>
        <v>0</v>
      </c>
      <c r="AU21" s="52"/>
      <c r="AV21" s="52">
        <f t="shared" si="27"/>
        <v>0</v>
      </c>
      <c r="AW21" s="157" t="e">
        <f t="shared" si="28"/>
        <v>#DIV/0!</v>
      </c>
      <c r="AX21" s="52"/>
      <c r="AY21" s="147">
        <f t="shared" si="29"/>
        <v>0</v>
      </c>
      <c r="AZ21" s="157">
        <f t="shared" si="30"/>
        <v>0</v>
      </c>
      <c r="BA21" s="52"/>
      <c r="BB21" s="52">
        <f t="shared" si="31"/>
        <v>0</v>
      </c>
      <c r="BC21" s="157" t="e">
        <f t="shared" si="32"/>
        <v>#DIV/0!</v>
      </c>
      <c r="BD21" s="52"/>
      <c r="BE21" s="147">
        <f t="shared" si="33"/>
        <v>0</v>
      </c>
      <c r="BF21" s="157">
        <f t="shared" si="34"/>
        <v>0</v>
      </c>
      <c r="BG21" s="52"/>
      <c r="BH21" s="52">
        <f t="shared" si="35"/>
        <v>0</v>
      </c>
      <c r="BI21" s="157" t="e">
        <f t="shared" si="36"/>
        <v>#DIV/0!</v>
      </c>
      <c r="BJ21" s="52"/>
      <c r="BK21" s="147">
        <f t="shared" si="37"/>
        <v>0</v>
      </c>
      <c r="BL21" s="157">
        <f t="shared" si="38"/>
        <v>0</v>
      </c>
      <c r="BM21" s="52"/>
      <c r="BN21" s="52">
        <f t="shared" si="39"/>
        <v>0</v>
      </c>
      <c r="BO21" s="157" t="e">
        <f t="shared" si="40"/>
        <v>#DIV/0!</v>
      </c>
      <c r="BP21" s="52"/>
      <c r="BQ21" s="147">
        <f t="shared" si="41"/>
        <v>0</v>
      </c>
      <c r="BR21" s="157">
        <f t="shared" si="42"/>
        <v>0</v>
      </c>
      <c r="BS21" s="52"/>
      <c r="BT21" s="52">
        <f t="shared" si="43"/>
        <v>0</v>
      </c>
      <c r="BU21" s="157" t="e">
        <f t="shared" si="44"/>
        <v>#DIV/0!</v>
      </c>
      <c r="BV21" s="52"/>
      <c r="BW21" s="147">
        <f t="shared" si="45"/>
        <v>0</v>
      </c>
      <c r="BX21" s="157">
        <f t="shared" si="46"/>
        <v>0</v>
      </c>
      <c r="BY21" s="52"/>
      <c r="BZ21" s="52">
        <f t="shared" si="47"/>
        <v>0</v>
      </c>
      <c r="CA21" s="157" t="e">
        <f t="shared" si="48"/>
        <v>#DIV/0!</v>
      </c>
      <c r="CB21" s="52"/>
      <c r="CC21" s="147">
        <f t="shared" si="49"/>
        <v>0</v>
      </c>
      <c r="CD21" s="157">
        <f t="shared" si="50"/>
        <v>0</v>
      </c>
      <c r="CE21" s="52"/>
      <c r="CF21" s="158">
        <f t="shared" si="51"/>
        <v>0</v>
      </c>
      <c r="CG21" s="157" t="e">
        <f t="shared" si="52"/>
        <v>#DIV/0!</v>
      </c>
      <c r="CH21" s="52"/>
      <c r="CI21" s="147">
        <f t="shared" si="53"/>
        <v>0</v>
      </c>
      <c r="CJ21" s="157">
        <f t="shared" si="54"/>
        <v>0</v>
      </c>
      <c r="CK21" s="52">
        <f t="shared" si="55"/>
        <v>0</v>
      </c>
      <c r="CL21" s="147">
        <f t="shared" si="56"/>
        <v>0</v>
      </c>
      <c r="CM21" s="157" t="e">
        <f t="shared" si="57"/>
        <v>#DIV/0!</v>
      </c>
      <c r="CN21" s="52">
        <f t="shared" si="58"/>
        <v>0</v>
      </c>
      <c r="CO21" s="147">
        <f t="shared" si="59"/>
        <v>0</v>
      </c>
      <c r="CP21" s="157">
        <f t="shared" si="60"/>
        <v>100</v>
      </c>
      <c r="CQ21" s="52">
        <f t="shared" si="61"/>
        <v>1</v>
      </c>
      <c r="CR21" s="147">
        <f t="shared" si="62"/>
        <v>94.36</v>
      </c>
      <c r="CS21" s="157" t="e">
        <f t="shared" si="63"/>
        <v>#DIV/0!</v>
      </c>
      <c r="CT21" s="52">
        <f t="shared" si="64"/>
        <v>0</v>
      </c>
      <c r="CU21" s="147">
        <f t="shared" si="65"/>
        <v>0</v>
      </c>
      <c r="CV21" s="156">
        <f t="shared" si="66"/>
        <v>0</v>
      </c>
      <c r="CW21" s="52">
        <f t="shared" si="67"/>
        <v>0</v>
      </c>
      <c r="CX21" s="147">
        <f t="shared" si="68"/>
        <v>0</v>
      </c>
      <c r="CY21" s="156">
        <f t="shared" si="69"/>
        <v>1</v>
      </c>
      <c r="CZ21" s="52">
        <f t="shared" si="70"/>
        <v>1</v>
      </c>
      <c r="DA21" s="147">
        <f t="shared" si="71"/>
        <v>94.36</v>
      </c>
    </row>
    <row r="22" spans="1:105" s="159" customFormat="1">
      <c r="A22" s="32" t="s">
        <v>149</v>
      </c>
      <c r="B22" s="54" t="s">
        <v>358</v>
      </c>
      <c r="C22" s="482">
        <v>83540</v>
      </c>
      <c r="D22" s="483" t="s">
        <v>464</v>
      </c>
      <c r="E22" s="54" t="s">
        <v>11</v>
      </c>
      <c r="F22" s="481">
        <v>7.75</v>
      </c>
      <c r="G22" s="19">
        <v>4</v>
      </c>
      <c r="H22" s="89">
        <f t="shared" si="0"/>
        <v>4</v>
      </c>
      <c r="I22" s="89">
        <f t="shared" si="0"/>
        <v>4</v>
      </c>
      <c r="J22" s="89">
        <f t="shared" si="1"/>
        <v>0</v>
      </c>
      <c r="K22" s="89">
        <f t="shared" si="1"/>
        <v>0</v>
      </c>
      <c r="L22" s="30">
        <f t="shared" si="2"/>
        <v>10.73</v>
      </c>
      <c r="M22" s="31">
        <f t="shared" si="3"/>
        <v>42.92</v>
      </c>
      <c r="N22" s="148">
        <f t="shared" si="4"/>
        <v>0</v>
      </c>
      <c r="O22" s="148">
        <f t="shared" si="5"/>
        <v>0</v>
      </c>
      <c r="P22" s="157">
        <f t="shared" si="6"/>
        <v>0</v>
      </c>
      <c r="Q22" s="52"/>
      <c r="R22" s="147">
        <f t="shared" si="7"/>
        <v>0</v>
      </c>
      <c r="S22" s="496" t="e">
        <f t="shared" si="8"/>
        <v>#DIV/0!</v>
      </c>
      <c r="T22" s="52"/>
      <c r="U22" s="158">
        <f t="shared" si="9"/>
        <v>0</v>
      </c>
      <c r="V22" s="157">
        <f t="shared" si="10"/>
        <v>0</v>
      </c>
      <c r="W22" s="497"/>
      <c r="X22" s="147">
        <f t="shared" si="11"/>
        <v>0</v>
      </c>
      <c r="Y22" s="496" t="e">
        <f t="shared" si="12"/>
        <v>#DIV/0!</v>
      </c>
      <c r="Z22" s="52"/>
      <c r="AA22" s="147">
        <f t="shared" si="13"/>
        <v>0</v>
      </c>
      <c r="AB22" s="157">
        <f t="shared" si="14"/>
        <v>0</v>
      </c>
      <c r="AC22" s="52"/>
      <c r="AD22" s="52">
        <f t="shared" si="15"/>
        <v>0</v>
      </c>
      <c r="AE22" s="157" t="e">
        <f t="shared" si="16"/>
        <v>#DIV/0!</v>
      </c>
      <c r="AF22" s="52"/>
      <c r="AG22" s="147">
        <f t="shared" si="17"/>
        <v>0</v>
      </c>
      <c r="AH22" s="157">
        <f t="shared" si="18"/>
        <v>0</v>
      </c>
      <c r="AI22" s="52"/>
      <c r="AJ22" s="52">
        <f t="shared" si="19"/>
        <v>0</v>
      </c>
      <c r="AK22" s="157" t="e">
        <f t="shared" si="20"/>
        <v>#DIV/0!</v>
      </c>
      <c r="AL22" s="52"/>
      <c r="AM22" s="147">
        <f t="shared" si="21"/>
        <v>0</v>
      </c>
      <c r="AN22" s="157">
        <f t="shared" si="22"/>
        <v>0</v>
      </c>
      <c r="AO22" s="52"/>
      <c r="AP22" s="52">
        <f t="shared" si="23"/>
        <v>0</v>
      </c>
      <c r="AQ22" s="157" t="e">
        <f t="shared" si="24"/>
        <v>#DIV/0!</v>
      </c>
      <c r="AR22" s="52"/>
      <c r="AS22" s="147">
        <f t="shared" si="25"/>
        <v>0</v>
      </c>
      <c r="AT22" s="157">
        <f t="shared" si="26"/>
        <v>0</v>
      </c>
      <c r="AU22" s="52"/>
      <c r="AV22" s="52">
        <f t="shared" si="27"/>
        <v>0</v>
      </c>
      <c r="AW22" s="157" t="e">
        <f t="shared" si="28"/>
        <v>#DIV/0!</v>
      </c>
      <c r="AX22" s="52"/>
      <c r="AY22" s="147">
        <f t="shared" si="29"/>
        <v>0</v>
      </c>
      <c r="AZ22" s="157">
        <f t="shared" si="30"/>
        <v>0</v>
      </c>
      <c r="BA22" s="52"/>
      <c r="BB22" s="52">
        <f t="shared" si="31"/>
        <v>0</v>
      </c>
      <c r="BC22" s="157" t="e">
        <f t="shared" si="32"/>
        <v>#DIV/0!</v>
      </c>
      <c r="BD22" s="52"/>
      <c r="BE22" s="147">
        <f t="shared" si="33"/>
        <v>0</v>
      </c>
      <c r="BF22" s="157">
        <f t="shared" si="34"/>
        <v>0</v>
      </c>
      <c r="BG22" s="52"/>
      <c r="BH22" s="52">
        <f t="shared" si="35"/>
        <v>0</v>
      </c>
      <c r="BI22" s="157" t="e">
        <f t="shared" si="36"/>
        <v>#DIV/0!</v>
      </c>
      <c r="BJ22" s="52"/>
      <c r="BK22" s="147">
        <f t="shared" si="37"/>
        <v>0</v>
      </c>
      <c r="BL22" s="157">
        <f t="shared" si="38"/>
        <v>0</v>
      </c>
      <c r="BM22" s="52"/>
      <c r="BN22" s="52">
        <f t="shared" si="39"/>
        <v>0</v>
      </c>
      <c r="BO22" s="157" t="e">
        <f t="shared" si="40"/>
        <v>#DIV/0!</v>
      </c>
      <c r="BP22" s="52"/>
      <c r="BQ22" s="147">
        <f t="shared" si="41"/>
        <v>0</v>
      </c>
      <c r="BR22" s="157">
        <f t="shared" si="42"/>
        <v>0</v>
      </c>
      <c r="BS22" s="52"/>
      <c r="BT22" s="52">
        <f t="shared" si="43"/>
        <v>0</v>
      </c>
      <c r="BU22" s="157" t="e">
        <f t="shared" si="44"/>
        <v>#DIV/0!</v>
      </c>
      <c r="BV22" s="52"/>
      <c r="BW22" s="147">
        <f t="shared" si="45"/>
        <v>0</v>
      </c>
      <c r="BX22" s="157">
        <f t="shared" si="46"/>
        <v>0</v>
      </c>
      <c r="BY22" s="52"/>
      <c r="BZ22" s="52">
        <f t="shared" si="47"/>
        <v>0</v>
      </c>
      <c r="CA22" s="157" t="e">
        <f t="shared" si="48"/>
        <v>#DIV/0!</v>
      </c>
      <c r="CB22" s="52"/>
      <c r="CC22" s="147">
        <f t="shared" si="49"/>
        <v>0</v>
      </c>
      <c r="CD22" s="157">
        <f t="shared" si="50"/>
        <v>0</v>
      </c>
      <c r="CE22" s="52"/>
      <c r="CF22" s="158">
        <f t="shared" si="51"/>
        <v>0</v>
      </c>
      <c r="CG22" s="157" t="e">
        <f t="shared" si="52"/>
        <v>#DIV/0!</v>
      </c>
      <c r="CH22" s="52"/>
      <c r="CI22" s="147">
        <f t="shared" si="53"/>
        <v>0</v>
      </c>
      <c r="CJ22" s="157">
        <f t="shared" si="54"/>
        <v>0</v>
      </c>
      <c r="CK22" s="52">
        <f t="shared" si="55"/>
        <v>0</v>
      </c>
      <c r="CL22" s="147">
        <f t="shared" si="56"/>
        <v>0</v>
      </c>
      <c r="CM22" s="157" t="e">
        <f t="shared" si="57"/>
        <v>#DIV/0!</v>
      </c>
      <c r="CN22" s="52">
        <f t="shared" si="58"/>
        <v>0</v>
      </c>
      <c r="CO22" s="147">
        <f t="shared" si="59"/>
        <v>0</v>
      </c>
      <c r="CP22" s="157">
        <f t="shared" si="60"/>
        <v>100</v>
      </c>
      <c r="CQ22" s="52">
        <f t="shared" si="61"/>
        <v>4</v>
      </c>
      <c r="CR22" s="147">
        <f t="shared" si="62"/>
        <v>42.92</v>
      </c>
      <c r="CS22" s="157" t="e">
        <f t="shared" si="63"/>
        <v>#DIV/0!</v>
      </c>
      <c r="CT22" s="52">
        <f t="shared" si="64"/>
        <v>0</v>
      </c>
      <c r="CU22" s="147">
        <f t="shared" si="65"/>
        <v>0</v>
      </c>
      <c r="CV22" s="156">
        <f t="shared" si="66"/>
        <v>0</v>
      </c>
      <c r="CW22" s="52">
        <f t="shared" si="67"/>
        <v>0</v>
      </c>
      <c r="CX22" s="147">
        <f t="shared" si="68"/>
        <v>0</v>
      </c>
      <c r="CY22" s="156">
        <f t="shared" si="69"/>
        <v>1</v>
      </c>
      <c r="CZ22" s="52">
        <f t="shared" si="70"/>
        <v>4</v>
      </c>
      <c r="DA22" s="147">
        <f t="shared" si="71"/>
        <v>42.92</v>
      </c>
    </row>
    <row r="23" spans="1:105" s="159" customFormat="1" ht="28.5">
      <c r="A23" s="32" t="s">
        <v>150</v>
      </c>
      <c r="B23" s="54" t="s">
        <v>358</v>
      </c>
      <c r="C23" s="285" t="s">
        <v>465</v>
      </c>
      <c r="D23" s="214" t="s">
        <v>466</v>
      </c>
      <c r="E23" s="215" t="s">
        <v>11</v>
      </c>
      <c r="F23" s="484">
        <v>4.66</v>
      </c>
      <c r="G23" s="19">
        <v>2</v>
      </c>
      <c r="H23" s="89">
        <f t="shared" si="0"/>
        <v>2</v>
      </c>
      <c r="I23" s="89">
        <f t="shared" si="0"/>
        <v>2</v>
      </c>
      <c r="J23" s="89">
        <f t="shared" si="1"/>
        <v>0</v>
      </c>
      <c r="K23" s="89">
        <f t="shared" si="1"/>
        <v>0</v>
      </c>
      <c r="L23" s="30">
        <f t="shared" si="2"/>
        <v>6.45</v>
      </c>
      <c r="M23" s="31">
        <f t="shared" si="3"/>
        <v>12.9</v>
      </c>
      <c r="N23" s="148">
        <f t="shared" si="4"/>
        <v>0</v>
      </c>
      <c r="O23" s="148">
        <f t="shared" si="5"/>
        <v>0</v>
      </c>
      <c r="P23" s="157">
        <f t="shared" si="6"/>
        <v>0</v>
      </c>
      <c r="Q23" s="52"/>
      <c r="R23" s="147">
        <f t="shared" si="7"/>
        <v>0</v>
      </c>
      <c r="S23" s="496" t="e">
        <f t="shared" si="8"/>
        <v>#DIV/0!</v>
      </c>
      <c r="T23" s="52"/>
      <c r="U23" s="158">
        <f t="shared" si="9"/>
        <v>0</v>
      </c>
      <c r="V23" s="157">
        <f t="shared" si="10"/>
        <v>0</v>
      </c>
      <c r="W23" s="497"/>
      <c r="X23" s="147">
        <f t="shared" si="11"/>
        <v>0</v>
      </c>
      <c r="Y23" s="496" t="e">
        <f t="shared" si="12"/>
        <v>#DIV/0!</v>
      </c>
      <c r="Z23" s="52"/>
      <c r="AA23" s="147">
        <f t="shared" si="13"/>
        <v>0</v>
      </c>
      <c r="AB23" s="157">
        <f t="shared" si="14"/>
        <v>0</v>
      </c>
      <c r="AC23" s="52"/>
      <c r="AD23" s="52">
        <f t="shared" si="15"/>
        <v>0</v>
      </c>
      <c r="AE23" s="157" t="e">
        <f t="shared" si="16"/>
        <v>#DIV/0!</v>
      </c>
      <c r="AF23" s="52"/>
      <c r="AG23" s="147">
        <f t="shared" si="17"/>
        <v>0</v>
      </c>
      <c r="AH23" s="157">
        <f t="shared" si="18"/>
        <v>0</v>
      </c>
      <c r="AI23" s="52"/>
      <c r="AJ23" s="52">
        <f t="shared" si="19"/>
        <v>0</v>
      </c>
      <c r="AK23" s="157" t="e">
        <f t="shared" si="20"/>
        <v>#DIV/0!</v>
      </c>
      <c r="AL23" s="52"/>
      <c r="AM23" s="147">
        <f t="shared" si="21"/>
        <v>0</v>
      </c>
      <c r="AN23" s="157">
        <f t="shared" si="22"/>
        <v>0</v>
      </c>
      <c r="AO23" s="52"/>
      <c r="AP23" s="52">
        <f t="shared" si="23"/>
        <v>0</v>
      </c>
      <c r="AQ23" s="157" t="e">
        <f t="shared" si="24"/>
        <v>#DIV/0!</v>
      </c>
      <c r="AR23" s="52"/>
      <c r="AS23" s="147">
        <f t="shared" si="25"/>
        <v>0</v>
      </c>
      <c r="AT23" s="157">
        <f t="shared" si="26"/>
        <v>0</v>
      </c>
      <c r="AU23" s="52"/>
      <c r="AV23" s="52">
        <f t="shared" si="27"/>
        <v>0</v>
      </c>
      <c r="AW23" s="157" t="e">
        <f t="shared" si="28"/>
        <v>#DIV/0!</v>
      </c>
      <c r="AX23" s="52"/>
      <c r="AY23" s="147">
        <f t="shared" si="29"/>
        <v>0</v>
      </c>
      <c r="AZ23" s="157">
        <f t="shared" si="30"/>
        <v>0</v>
      </c>
      <c r="BA23" s="52"/>
      <c r="BB23" s="52">
        <f t="shared" si="31"/>
        <v>0</v>
      </c>
      <c r="BC23" s="157" t="e">
        <f t="shared" si="32"/>
        <v>#DIV/0!</v>
      </c>
      <c r="BD23" s="52"/>
      <c r="BE23" s="147">
        <f t="shared" si="33"/>
        <v>0</v>
      </c>
      <c r="BF23" s="157">
        <f t="shared" si="34"/>
        <v>0</v>
      </c>
      <c r="BG23" s="52"/>
      <c r="BH23" s="52">
        <f t="shared" si="35"/>
        <v>0</v>
      </c>
      <c r="BI23" s="157" t="e">
        <f t="shared" si="36"/>
        <v>#DIV/0!</v>
      </c>
      <c r="BJ23" s="52"/>
      <c r="BK23" s="147">
        <f t="shared" si="37"/>
        <v>0</v>
      </c>
      <c r="BL23" s="157">
        <f t="shared" si="38"/>
        <v>0</v>
      </c>
      <c r="BM23" s="52"/>
      <c r="BN23" s="52">
        <f t="shared" si="39"/>
        <v>0</v>
      </c>
      <c r="BO23" s="157" t="e">
        <f t="shared" si="40"/>
        <v>#DIV/0!</v>
      </c>
      <c r="BP23" s="52"/>
      <c r="BQ23" s="147">
        <f t="shared" si="41"/>
        <v>0</v>
      </c>
      <c r="BR23" s="157">
        <f t="shared" si="42"/>
        <v>0</v>
      </c>
      <c r="BS23" s="52"/>
      <c r="BT23" s="52">
        <f t="shared" si="43"/>
        <v>0</v>
      </c>
      <c r="BU23" s="157" t="e">
        <f t="shared" si="44"/>
        <v>#DIV/0!</v>
      </c>
      <c r="BV23" s="52"/>
      <c r="BW23" s="147">
        <f t="shared" si="45"/>
        <v>0</v>
      </c>
      <c r="BX23" s="157">
        <f t="shared" si="46"/>
        <v>0</v>
      </c>
      <c r="BY23" s="52"/>
      <c r="BZ23" s="52">
        <f t="shared" si="47"/>
        <v>0</v>
      </c>
      <c r="CA23" s="157" t="e">
        <f t="shared" si="48"/>
        <v>#DIV/0!</v>
      </c>
      <c r="CB23" s="52"/>
      <c r="CC23" s="147">
        <f t="shared" si="49"/>
        <v>0</v>
      </c>
      <c r="CD23" s="157">
        <f t="shared" si="50"/>
        <v>0</v>
      </c>
      <c r="CE23" s="52"/>
      <c r="CF23" s="158">
        <f t="shared" si="51"/>
        <v>0</v>
      </c>
      <c r="CG23" s="157" t="e">
        <f t="shared" si="52"/>
        <v>#DIV/0!</v>
      </c>
      <c r="CH23" s="52"/>
      <c r="CI23" s="147">
        <f t="shared" si="53"/>
        <v>0</v>
      </c>
      <c r="CJ23" s="157">
        <f t="shared" si="54"/>
        <v>0</v>
      </c>
      <c r="CK23" s="52">
        <f t="shared" si="55"/>
        <v>0</v>
      </c>
      <c r="CL23" s="147">
        <f t="shared" si="56"/>
        <v>0</v>
      </c>
      <c r="CM23" s="157" t="e">
        <f t="shared" si="57"/>
        <v>#DIV/0!</v>
      </c>
      <c r="CN23" s="52">
        <f t="shared" si="58"/>
        <v>0</v>
      </c>
      <c r="CO23" s="147">
        <f t="shared" si="59"/>
        <v>0</v>
      </c>
      <c r="CP23" s="157">
        <f t="shared" si="60"/>
        <v>100</v>
      </c>
      <c r="CQ23" s="52">
        <f t="shared" si="61"/>
        <v>2</v>
      </c>
      <c r="CR23" s="147">
        <f t="shared" si="62"/>
        <v>12.9</v>
      </c>
      <c r="CS23" s="157" t="e">
        <f t="shared" si="63"/>
        <v>#DIV/0!</v>
      </c>
      <c r="CT23" s="52">
        <f t="shared" si="64"/>
        <v>0</v>
      </c>
      <c r="CU23" s="147">
        <f t="shared" si="65"/>
        <v>0</v>
      </c>
      <c r="CV23" s="156">
        <f t="shared" si="66"/>
        <v>0</v>
      </c>
      <c r="CW23" s="52">
        <f t="shared" si="67"/>
        <v>0</v>
      </c>
      <c r="CX23" s="147">
        <f t="shared" si="68"/>
        <v>0</v>
      </c>
      <c r="CY23" s="156">
        <f t="shared" si="69"/>
        <v>1</v>
      </c>
      <c r="CZ23" s="52">
        <f t="shared" si="70"/>
        <v>2</v>
      </c>
      <c r="DA23" s="147">
        <f t="shared" si="71"/>
        <v>12.9</v>
      </c>
    </row>
    <row r="24" spans="1:105" s="159" customFormat="1">
      <c r="A24" s="32" t="s">
        <v>151</v>
      </c>
      <c r="B24" s="54" t="s">
        <v>358</v>
      </c>
      <c r="C24" s="285" t="s">
        <v>467</v>
      </c>
      <c r="D24" s="214" t="s">
        <v>468</v>
      </c>
      <c r="E24" s="215" t="s">
        <v>11</v>
      </c>
      <c r="F24" s="484">
        <v>38.630000000000003</v>
      </c>
      <c r="G24" s="19">
        <v>4</v>
      </c>
      <c r="H24" s="89">
        <f t="shared" si="0"/>
        <v>4</v>
      </c>
      <c r="I24" s="89">
        <f t="shared" si="0"/>
        <v>4</v>
      </c>
      <c r="J24" s="89">
        <f t="shared" si="1"/>
        <v>0</v>
      </c>
      <c r="K24" s="89">
        <f t="shared" si="1"/>
        <v>0</v>
      </c>
      <c r="L24" s="30">
        <f t="shared" si="2"/>
        <v>53.48</v>
      </c>
      <c r="M24" s="31">
        <f t="shared" si="3"/>
        <v>213.92</v>
      </c>
      <c r="N24" s="148">
        <f t="shared" si="4"/>
        <v>0</v>
      </c>
      <c r="O24" s="148">
        <f t="shared" si="5"/>
        <v>0</v>
      </c>
      <c r="P24" s="157">
        <f t="shared" si="6"/>
        <v>0</v>
      </c>
      <c r="Q24" s="52"/>
      <c r="R24" s="147">
        <f t="shared" si="7"/>
        <v>0</v>
      </c>
      <c r="S24" s="496" t="e">
        <f t="shared" si="8"/>
        <v>#DIV/0!</v>
      </c>
      <c r="T24" s="52"/>
      <c r="U24" s="158">
        <f t="shared" si="9"/>
        <v>0</v>
      </c>
      <c r="V24" s="157">
        <f t="shared" si="10"/>
        <v>0</v>
      </c>
      <c r="W24" s="497"/>
      <c r="X24" s="147">
        <f t="shared" si="11"/>
        <v>0</v>
      </c>
      <c r="Y24" s="496" t="e">
        <f t="shared" si="12"/>
        <v>#DIV/0!</v>
      </c>
      <c r="Z24" s="52"/>
      <c r="AA24" s="147">
        <f t="shared" si="13"/>
        <v>0</v>
      </c>
      <c r="AB24" s="157">
        <f t="shared" si="14"/>
        <v>0</v>
      </c>
      <c r="AC24" s="52"/>
      <c r="AD24" s="52">
        <f t="shared" si="15"/>
        <v>0</v>
      </c>
      <c r="AE24" s="157" t="e">
        <f t="shared" si="16"/>
        <v>#DIV/0!</v>
      </c>
      <c r="AF24" s="52"/>
      <c r="AG24" s="147">
        <f t="shared" si="17"/>
        <v>0</v>
      </c>
      <c r="AH24" s="157">
        <f t="shared" si="18"/>
        <v>0</v>
      </c>
      <c r="AI24" s="52"/>
      <c r="AJ24" s="52">
        <f t="shared" si="19"/>
        <v>0</v>
      </c>
      <c r="AK24" s="157" t="e">
        <f t="shared" si="20"/>
        <v>#DIV/0!</v>
      </c>
      <c r="AL24" s="52"/>
      <c r="AM24" s="147">
        <f t="shared" si="21"/>
        <v>0</v>
      </c>
      <c r="AN24" s="157">
        <f t="shared" si="22"/>
        <v>0</v>
      </c>
      <c r="AO24" s="52"/>
      <c r="AP24" s="52">
        <f t="shared" si="23"/>
        <v>0</v>
      </c>
      <c r="AQ24" s="157" t="e">
        <f t="shared" si="24"/>
        <v>#DIV/0!</v>
      </c>
      <c r="AR24" s="52"/>
      <c r="AS24" s="147">
        <f t="shared" si="25"/>
        <v>0</v>
      </c>
      <c r="AT24" s="157">
        <f t="shared" si="26"/>
        <v>0</v>
      </c>
      <c r="AU24" s="52"/>
      <c r="AV24" s="52">
        <f t="shared" si="27"/>
        <v>0</v>
      </c>
      <c r="AW24" s="157" t="e">
        <f t="shared" si="28"/>
        <v>#DIV/0!</v>
      </c>
      <c r="AX24" s="52"/>
      <c r="AY24" s="147">
        <f t="shared" si="29"/>
        <v>0</v>
      </c>
      <c r="AZ24" s="157">
        <f t="shared" si="30"/>
        <v>0</v>
      </c>
      <c r="BA24" s="52"/>
      <c r="BB24" s="52">
        <f t="shared" si="31"/>
        <v>0</v>
      </c>
      <c r="BC24" s="157" t="e">
        <f t="shared" si="32"/>
        <v>#DIV/0!</v>
      </c>
      <c r="BD24" s="52"/>
      <c r="BE24" s="147">
        <f t="shared" si="33"/>
        <v>0</v>
      </c>
      <c r="BF24" s="157">
        <f t="shared" si="34"/>
        <v>0</v>
      </c>
      <c r="BG24" s="52"/>
      <c r="BH24" s="52">
        <f t="shared" si="35"/>
        <v>0</v>
      </c>
      <c r="BI24" s="157" t="e">
        <f t="shared" si="36"/>
        <v>#DIV/0!</v>
      </c>
      <c r="BJ24" s="52"/>
      <c r="BK24" s="147">
        <f t="shared" si="37"/>
        <v>0</v>
      </c>
      <c r="BL24" s="157">
        <f t="shared" si="38"/>
        <v>0</v>
      </c>
      <c r="BM24" s="52"/>
      <c r="BN24" s="52">
        <f t="shared" si="39"/>
        <v>0</v>
      </c>
      <c r="BO24" s="157" t="e">
        <f t="shared" si="40"/>
        <v>#DIV/0!</v>
      </c>
      <c r="BP24" s="52"/>
      <c r="BQ24" s="147">
        <f t="shared" si="41"/>
        <v>0</v>
      </c>
      <c r="BR24" s="157">
        <f t="shared" si="42"/>
        <v>0</v>
      </c>
      <c r="BS24" s="52"/>
      <c r="BT24" s="52">
        <f t="shared" si="43"/>
        <v>0</v>
      </c>
      <c r="BU24" s="157" t="e">
        <f t="shared" si="44"/>
        <v>#DIV/0!</v>
      </c>
      <c r="BV24" s="52"/>
      <c r="BW24" s="147">
        <f t="shared" si="45"/>
        <v>0</v>
      </c>
      <c r="BX24" s="157">
        <f t="shared" si="46"/>
        <v>0</v>
      </c>
      <c r="BY24" s="52"/>
      <c r="BZ24" s="52">
        <f t="shared" si="47"/>
        <v>0</v>
      </c>
      <c r="CA24" s="157" t="e">
        <f t="shared" si="48"/>
        <v>#DIV/0!</v>
      </c>
      <c r="CB24" s="52"/>
      <c r="CC24" s="147">
        <f t="shared" si="49"/>
        <v>0</v>
      </c>
      <c r="CD24" s="157">
        <f t="shared" si="50"/>
        <v>0</v>
      </c>
      <c r="CE24" s="52"/>
      <c r="CF24" s="158">
        <f t="shared" si="51"/>
        <v>0</v>
      </c>
      <c r="CG24" s="157" t="e">
        <f t="shared" si="52"/>
        <v>#DIV/0!</v>
      </c>
      <c r="CH24" s="52"/>
      <c r="CI24" s="147">
        <f t="shared" si="53"/>
        <v>0</v>
      </c>
      <c r="CJ24" s="157">
        <f t="shared" si="54"/>
        <v>0</v>
      </c>
      <c r="CK24" s="52">
        <f t="shared" si="55"/>
        <v>0</v>
      </c>
      <c r="CL24" s="147">
        <f t="shared" si="56"/>
        <v>0</v>
      </c>
      <c r="CM24" s="157" t="e">
        <f t="shared" si="57"/>
        <v>#DIV/0!</v>
      </c>
      <c r="CN24" s="52">
        <f t="shared" si="58"/>
        <v>0</v>
      </c>
      <c r="CO24" s="147">
        <f t="shared" si="59"/>
        <v>0</v>
      </c>
      <c r="CP24" s="157">
        <f t="shared" si="60"/>
        <v>100</v>
      </c>
      <c r="CQ24" s="52">
        <f t="shared" si="61"/>
        <v>4</v>
      </c>
      <c r="CR24" s="147">
        <f t="shared" si="62"/>
        <v>213.92</v>
      </c>
      <c r="CS24" s="157" t="e">
        <f t="shared" si="63"/>
        <v>#DIV/0!</v>
      </c>
      <c r="CT24" s="52">
        <f t="shared" si="64"/>
        <v>0</v>
      </c>
      <c r="CU24" s="147">
        <f t="shared" si="65"/>
        <v>0</v>
      </c>
      <c r="CV24" s="156">
        <f t="shared" si="66"/>
        <v>0</v>
      </c>
      <c r="CW24" s="52">
        <f t="shared" si="67"/>
        <v>0</v>
      </c>
      <c r="CX24" s="147">
        <f t="shared" si="68"/>
        <v>0</v>
      </c>
      <c r="CY24" s="156">
        <f t="shared" si="69"/>
        <v>1</v>
      </c>
      <c r="CZ24" s="52">
        <f t="shared" si="70"/>
        <v>4</v>
      </c>
      <c r="DA24" s="147">
        <f t="shared" si="71"/>
        <v>213.92</v>
      </c>
    </row>
    <row r="25" spans="1:105" s="159" customFormat="1" ht="28.5">
      <c r="A25" s="32" t="s">
        <v>152</v>
      </c>
      <c r="B25" s="191" t="s">
        <v>358</v>
      </c>
      <c r="C25" s="54" t="s">
        <v>389</v>
      </c>
      <c r="D25" s="485" t="s">
        <v>469</v>
      </c>
      <c r="E25" s="215" t="s">
        <v>11</v>
      </c>
      <c r="F25" s="481">
        <v>79.010000000000005</v>
      </c>
      <c r="G25" s="19">
        <v>15</v>
      </c>
      <c r="H25" s="89">
        <f t="shared" si="0"/>
        <v>15</v>
      </c>
      <c r="I25" s="89">
        <f t="shared" si="0"/>
        <v>15</v>
      </c>
      <c r="J25" s="89">
        <f t="shared" si="1"/>
        <v>0</v>
      </c>
      <c r="K25" s="89">
        <f t="shared" si="1"/>
        <v>0</v>
      </c>
      <c r="L25" s="30">
        <f t="shared" si="2"/>
        <v>109.39</v>
      </c>
      <c r="M25" s="31">
        <f t="shared" si="3"/>
        <v>1640.85</v>
      </c>
      <c r="N25" s="148">
        <f t="shared" si="4"/>
        <v>0</v>
      </c>
      <c r="O25" s="148">
        <f t="shared" si="5"/>
        <v>0</v>
      </c>
      <c r="P25" s="157">
        <f t="shared" si="6"/>
        <v>0</v>
      </c>
      <c r="Q25" s="52"/>
      <c r="R25" s="147">
        <f t="shared" si="7"/>
        <v>0</v>
      </c>
      <c r="S25" s="496" t="e">
        <f t="shared" si="8"/>
        <v>#DIV/0!</v>
      </c>
      <c r="T25" s="52"/>
      <c r="U25" s="158">
        <f t="shared" si="9"/>
        <v>0</v>
      </c>
      <c r="V25" s="157">
        <f t="shared" si="10"/>
        <v>0</v>
      </c>
      <c r="W25" s="497"/>
      <c r="X25" s="147">
        <f t="shared" si="11"/>
        <v>0</v>
      </c>
      <c r="Y25" s="496" t="e">
        <f t="shared" si="12"/>
        <v>#DIV/0!</v>
      </c>
      <c r="Z25" s="52"/>
      <c r="AA25" s="147">
        <f t="shared" si="13"/>
        <v>0</v>
      </c>
      <c r="AB25" s="157">
        <f t="shared" si="14"/>
        <v>0</v>
      </c>
      <c r="AC25" s="52"/>
      <c r="AD25" s="52">
        <f t="shared" si="15"/>
        <v>0</v>
      </c>
      <c r="AE25" s="157" t="e">
        <f t="shared" si="16"/>
        <v>#DIV/0!</v>
      </c>
      <c r="AF25" s="52"/>
      <c r="AG25" s="147">
        <f t="shared" si="17"/>
        <v>0</v>
      </c>
      <c r="AH25" s="157">
        <f t="shared" si="18"/>
        <v>0</v>
      </c>
      <c r="AI25" s="52"/>
      <c r="AJ25" s="52">
        <f t="shared" si="19"/>
        <v>0</v>
      </c>
      <c r="AK25" s="157" t="e">
        <f t="shared" si="20"/>
        <v>#DIV/0!</v>
      </c>
      <c r="AL25" s="52"/>
      <c r="AM25" s="147">
        <f t="shared" si="21"/>
        <v>0</v>
      </c>
      <c r="AN25" s="157">
        <f t="shared" si="22"/>
        <v>0</v>
      </c>
      <c r="AO25" s="52"/>
      <c r="AP25" s="52">
        <f t="shared" si="23"/>
        <v>0</v>
      </c>
      <c r="AQ25" s="157" t="e">
        <f t="shared" si="24"/>
        <v>#DIV/0!</v>
      </c>
      <c r="AR25" s="52"/>
      <c r="AS25" s="147">
        <f t="shared" si="25"/>
        <v>0</v>
      </c>
      <c r="AT25" s="157">
        <f t="shared" si="26"/>
        <v>0</v>
      </c>
      <c r="AU25" s="52"/>
      <c r="AV25" s="52">
        <f t="shared" si="27"/>
        <v>0</v>
      </c>
      <c r="AW25" s="157" t="e">
        <f t="shared" si="28"/>
        <v>#DIV/0!</v>
      </c>
      <c r="AX25" s="52"/>
      <c r="AY25" s="147">
        <f t="shared" si="29"/>
        <v>0</v>
      </c>
      <c r="AZ25" s="157">
        <f t="shared" si="30"/>
        <v>0</v>
      </c>
      <c r="BA25" s="52"/>
      <c r="BB25" s="52">
        <f t="shared" si="31"/>
        <v>0</v>
      </c>
      <c r="BC25" s="157" t="e">
        <f t="shared" si="32"/>
        <v>#DIV/0!</v>
      </c>
      <c r="BD25" s="52"/>
      <c r="BE25" s="147">
        <f t="shared" si="33"/>
        <v>0</v>
      </c>
      <c r="BF25" s="157">
        <f t="shared" si="34"/>
        <v>0</v>
      </c>
      <c r="BG25" s="52"/>
      <c r="BH25" s="52">
        <f t="shared" si="35"/>
        <v>0</v>
      </c>
      <c r="BI25" s="157" t="e">
        <f t="shared" si="36"/>
        <v>#DIV/0!</v>
      </c>
      <c r="BJ25" s="52"/>
      <c r="BK25" s="147">
        <f t="shared" si="37"/>
        <v>0</v>
      </c>
      <c r="BL25" s="157">
        <f t="shared" si="38"/>
        <v>0</v>
      </c>
      <c r="BM25" s="52"/>
      <c r="BN25" s="52">
        <f t="shared" si="39"/>
        <v>0</v>
      </c>
      <c r="BO25" s="157" t="e">
        <f t="shared" si="40"/>
        <v>#DIV/0!</v>
      </c>
      <c r="BP25" s="52"/>
      <c r="BQ25" s="147">
        <f t="shared" si="41"/>
        <v>0</v>
      </c>
      <c r="BR25" s="157">
        <f t="shared" si="42"/>
        <v>0</v>
      </c>
      <c r="BS25" s="52"/>
      <c r="BT25" s="52">
        <f t="shared" si="43"/>
        <v>0</v>
      </c>
      <c r="BU25" s="157" t="e">
        <f t="shared" si="44"/>
        <v>#DIV/0!</v>
      </c>
      <c r="BV25" s="52"/>
      <c r="BW25" s="147">
        <f t="shared" si="45"/>
        <v>0</v>
      </c>
      <c r="BX25" s="157">
        <f t="shared" si="46"/>
        <v>0</v>
      </c>
      <c r="BY25" s="52"/>
      <c r="BZ25" s="52">
        <f t="shared" si="47"/>
        <v>0</v>
      </c>
      <c r="CA25" s="157" t="e">
        <f t="shared" si="48"/>
        <v>#DIV/0!</v>
      </c>
      <c r="CB25" s="52"/>
      <c r="CC25" s="147">
        <f t="shared" si="49"/>
        <v>0</v>
      </c>
      <c r="CD25" s="157">
        <f t="shared" si="50"/>
        <v>0</v>
      </c>
      <c r="CE25" s="52"/>
      <c r="CF25" s="158">
        <f t="shared" si="51"/>
        <v>0</v>
      </c>
      <c r="CG25" s="157" t="e">
        <f t="shared" si="52"/>
        <v>#DIV/0!</v>
      </c>
      <c r="CH25" s="52"/>
      <c r="CI25" s="147">
        <f t="shared" si="53"/>
        <v>0</v>
      </c>
      <c r="CJ25" s="157">
        <f t="shared" si="54"/>
        <v>0</v>
      </c>
      <c r="CK25" s="52">
        <f t="shared" si="55"/>
        <v>0</v>
      </c>
      <c r="CL25" s="147">
        <f t="shared" si="56"/>
        <v>0</v>
      </c>
      <c r="CM25" s="157" t="e">
        <f t="shared" si="57"/>
        <v>#DIV/0!</v>
      </c>
      <c r="CN25" s="52">
        <f t="shared" si="58"/>
        <v>0</v>
      </c>
      <c r="CO25" s="147">
        <f t="shared" si="59"/>
        <v>0</v>
      </c>
      <c r="CP25" s="157">
        <f t="shared" si="60"/>
        <v>100</v>
      </c>
      <c r="CQ25" s="52">
        <f t="shared" si="61"/>
        <v>15</v>
      </c>
      <c r="CR25" s="147">
        <f t="shared" si="62"/>
        <v>1640.85</v>
      </c>
      <c r="CS25" s="157" t="e">
        <f t="shared" si="63"/>
        <v>#DIV/0!</v>
      </c>
      <c r="CT25" s="52">
        <f t="shared" si="64"/>
        <v>0</v>
      </c>
      <c r="CU25" s="147">
        <f t="shared" si="65"/>
        <v>0</v>
      </c>
      <c r="CV25" s="156">
        <f t="shared" si="66"/>
        <v>0</v>
      </c>
      <c r="CW25" s="52">
        <f t="shared" si="67"/>
        <v>0</v>
      </c>
      <c r="CX25" s="147">
        <f t="shared" si="68"/>
        <v>0</v>
      </c>
      <c r="CY25" s="156">
        <f t="shared" si="69"/>
        <v>1</v>
      </c>
      <c r="CZ25" s="52">
        <f t="shared" si="70"/>
        <v>15</v>
      </c>
      <c r="DA25" s="147">
        <f t="shared" si="71"/>
        <v>1640.85</v>
      </c>
    </row>
    <row r="26" spans="1:105" s="159" customFormat="1">
      <c r="A26" s="32" t="s">
        <v>153</v>
      </c>
      <c r="B26" s="54" t="s">
        <v>358</v>
      </c>
      <c r="C26" s="191" t="s">
        <v>390</v>
      </c>
      <c r="D26" s="485" t="s">
        <v>470</v>
      </c>
      <c r="E26" s="215" t="s">
        <v>11</v>
      </c>
      <c r="F26" s="481">
        <v>24.46</v>
      </c>
      <c r="G26" s="19">
        <v>15</v>
      </c>
      <c r="H26" s="89">
        <f t="shared" si="0"/>
        <v>15</v>
      </c>
      <c r="I26" s="89">
        <f t="shared" si="0"/>
        <v>15</v>
      </c>
      <c r="J26" s="89">
        <f t="shared" si="1"/>
        <v>0</v>
      </c>
      <c r="K26" s="89">
        <f t="shared" si="1"/>
        <v>0</v>
      </c>
      <c r="L26" s="30">
        <f t="shared" si="2"/>
        <v>33.869999999999997</v>
      </c>
      <c r="M26" s="31">
        <f t="shared" si="3"/>
        <v>508.05</v>
      </c>
      <c r="N26" s="148">
        <f t="shared" si="4"/>
        <v>0</v>
      </c>
      <c r="O26" s="148">
        <f t="shared" si="5"/>
        <v>0</v>
      </c>
      <c r="P26" s="157">
        <f t="shared" si="6"/>
        <v>0</v>
      </c>
      <c r="Q26" s="52"/>
      <c r="R26" s="147">
        <f t="shared" si="7"/>
        <v>0</v>
      </c>
      <c r="S26" s="496" t="e">
        <f t="shared" si="8"/>
        <v>#DIV/0!</v>
      </c>
      <c r="T26" s="52"/>
      <c r="U26" s="158">
        <f t="shared" si="9"/>
        <v>0</v>
      </c>
      <c r="V26" s="157">
        <f t="shared" si="10"/>
        <v>0</v>
      </c>
      <c r="W26" s="497"/>
      <c r="X26" s="147">
        <f t="shared" si="11"/>
        <v>0</v>
      </c>
      <c r="Y26" s="496" t="e">
        <f t="shared" si="12"/>
        <v>#DIV/0!</v>
      </c>
      <c r="Z26" s="52"/>
      <c r="AA26" s="147">
        <f t="shared" si="13"/>
        <v>0</v>
      </c>
      <c r="AB26" s="157">
        <f t="shared" si="14"/>
        <v>0</v>
      </c>
      <c r="AC26" s="52"/>
      <c r="AD26" s="52">
        <f t="shared" si="15"/>
        <v>0</v>
      </c>
      <c r="AE26" s="157" t="e">
        <f t="shared" si="16"/>
        <v>#DIV/0!</v>
      </c>
      <c r="AF26" s="52"/>
      <c r="AG26" s="147">
        <f t="shared" si="17"/>
        <v>0</v>
      </c>
      <c r="AH26" s="157">
        <f t="shared" si="18"/>
        <v>0</v>
      </c>
      <c r="AI26" s="52"/>
      <c r="AJ26" s="52">
        <f t="shared" si="19"/>
        <v>0</v>
      </c>
      <c r="AK26" s="157" t="e">
        <f t="shared" si="20"/>
        <v>#DIV/0!</v>
      </c>
      <c r="AL26" s="52"/>
      <c r="AM26" s="147">
        <f t="shared" si="21"/>
        <v>0</v>
      </c>
      <c r="AN26" s="157">
        <f t="shared" si="22"/>
        <v>0</v>
      </c>
      <c r="AO26" s="52"/>
      <c r="AP26" s="52">
        <f t="shared" si="23"/>
        <v>0</v>
      </c>
      <c r="AQ26" s="157" t="e">
        <f t="shared" si="24"/>
        <v>#DIV/0!</v>
      </c>
      <c r="AR26" s="52"/>
      <c r="AS26" s="147">
        <f t="shared" si="25"/>
        <v>0</v>
      </c>
      <c r="AT26" s="157">
        <f t="shared" si="26"/>
        <v>0</v>
      </c>
      <c r="AU26" s="52"/>
      <c r="AV26" s="52">
        <f t="shared" si="27"/>
        <v>0</v>
      </c>
      <c r="AW26" s="157" t="e">
        <f t="shared" si="28"/>
        <v>#DIV/0!</v>
      </c>
      <c r="AX26" s="52"/>
      <c r="AY26" s="147">
        <f t="shared" si="29"/>
        <v>0</v>
      </c>
      <c r="AZ26" s="157">
        <f t="shared" si="30"/>
        <v>0</v>
      </c>
      <c r="BA26" s="52"/>
      <c r="BB26" s="52">
        <f t="shared" si="31"/>
        <v>0</v>
      </c>
      <c r="BC26" s="157" t="e">
        <f t="shared" si="32"/>
        <v>#DIV/0!</v>
      </c>
      <c r="BD26" s="52"/>
      <c r="BE26" s="147">
        <f t="shared" si="33"/>
        <v>0</v>
      </c>
      <c r="BF26" s="157">
        <f t="shared" si="34"/>
        <v>0</v>
      </c>
      <c r="BG26" s="52"/>
      <c r="BH26" s="52">
        <f t="shared" si="35"/>
        <v>0</v>
      </c>
      <c r="BI26" s="157" t="e">
        <f t="shared" si="36"/>
        <v>#DIV/0!</v>
      </c>
      <c r="BJ26" s="52"/>
      <c r="BK26" s="147">
        <f t="shared" si="37"/>
        <v>0</v>
      </c>
      <c r="BL26" s="157">
        <f t="shared" si="38"/>
        <v>0</v>
      </c>
      <c r="BM26" s="52"/>
      <c r="BN26" s="52">
        <f t="shared" si="39"/>
        <v>0</v>
      </c>
      <c r="BO26" s="157" t="e">
        <f t="shared" si="40"/>
        <v>#DIV/0!</v>
      </c>
      <c r="BP26" s="52"/>
      <c r="BQ26" s="147">
        <f t="shared" si="41"/>
        <v>0</v>
      </c>
      <c r="BR26" s="157">
        <f t="shared" si="42"/>
        <v>0</v>
      </c>
      <c r="BS26" s="52"/>
      <c r="BT26" s="52">
        <f t="shared" si="43"/>
        <v>0</v>
      </c>
      <c r="BU26" s="157" t="e">
        <f t="shared" si="44"/>
        <v>#DIV/0!</v>
      </c>
      <c r="BV26" s="52"/>
      <c r="BW26" s="147">
        <f t="shared" si="45"/>
        <v>0</v>
      </c>
      <c r="BX26" s="157">
        <f t="shared" si="46"/>
        <v>0</v>
      </c>
      <c r="BY26" s="52"/>
      <c r="BZ26" s="52">
        <f t="shared" si="47"/>
        <v>0</v>
      </c>
      <c r="CA26" s="157" t="e">
        <f t="shared" si="48"/>
        <v>#DIV/0!</v>
      </c>
      <c r="CB26" s="52"/>
      <c r="CC26" s="147">
        <f t="shared" si="49"/>
        <v>0</v>
      </c>
      <c r="CD26" s="157">
        <f t="shared" si="50"/>
        <v>0</v>
      </c>
      <c r="CE26" s="52"/>
      <c r="CF26" s="158">
        <f t="shared" si="51"/>
        <v>0</v>
      </c>
      <c r="CG26" s="157" t="e">
        <f t="shared" si="52"/>
        <v>#DIV/0!</v>
      </c>
      <c r="CH26" s="52"/>
      <c r="CI26" s="147">
        <f t="shared" si="53"/>
        <v>0</v>
      </c>
      <c r="CJ26" s="157">
        <f t="shared" si="54"/>
        <v>0</v>
      </c>
      <c r="CK26" s="52">
        <f t="shared" si="55"/>
        <v>0</v>
      </c>
      <c r="CL26" s="147">
        <f t="shared" si="56"/>
        <v>0</v>
      </c>
      <c r="CM26" s="157" t="e">
        <f t="shared" si="57"/>
        <v>#DIV/0!</v>
      </c>
      <c r="CN26" s="52">
        <f t="shared" si="58"/>
        <v>0</v>
      </c>
      <c r="CO26" s="147">
        <f t="shared" si="59"/>
        <v>0</v>
      </c>
      <c r="CP26" s="157">
        <f t="shared" si="60"/>
        <v>100</v>
      </c>
      <c r="CQ26" s="52">
        <f t="shared" si="61"/>
        <v>15</v>
      </c>
      <c r="CR26" s="147">
        <f t="shared" si="62"/>
        <v>508.05</v>
      </c>
      <c r="CS26" s="157" t="e">
        <f t="shared" si="63"/>
        <v>#DIV/0!</v>
      </c>
      <c r="CT26" s="52">
        <f t="shared" si="64"/>
        <v>0</v>
      </c>
      <c r="CU26" s="147">
        <f t="shared" si="65"/>
        <v>0</v>
      </c>
      <c r="CV26" s="156">
        <f t="shared" si="66"/>
        <v>0</v>
      </c>
      <c r="CW26" s="52">
        <f t="shared" si="67"/>
        <v>0</v>
      </c>
      <c r="CX26" s="147">
        <f t="shared" si="68"/>
        <v>0</v>
      </c>
      <c r="CY26" s="156">
        <f t="shared" si="69"/>
        <v>1</v>
      </c>
      <c r="CZ26" s="52">
        <f t="shared" si="70"/>
        <v>15</v>
      </c>
      <c r="DA26" s="147">
        <f t="shared" si="71"/>
        <v>508.05</v>
      </c>
    </row>
    <row r="27" spans="1:105" s="159" customFormat="1">
      <c r="A27" s="32" t="s">
        <v>154</v>
      </c>
      <c r="B27" s="54" t="s">
        <v>358</v>
      </c>
      <c r="C27" s="191">
        <v>83481</v>
      </c>
      <c r="D27" s="486" t="s">
        <v>471</v>
      </c>
      <c r="E27" s="215" t="s">
        <v>11</v>
      </c>
      <c r="F27" s="481">
        <v>62.15</v>
      </c>
      <c r="G27" s="19">
        <v>15</v>
      </c>
      <c r="H27" s="89">
        <f t="shared" si="0"/>
        <v>15</v>
      </c>
      <c r="I27" s="89">
        <f t="shared" si="0"/>
        <v>15</v>
      </c>
      <c r="J27" s="89">
        <f t="shared" si="1"/>
        <v>0</v>
      </c>
      <c r="K27" s="89">
        <f t="shared" si="1"/>
        <v>0</v>
      </c>
      <c r="L27" s="30">
        <f t="shared" si="2"/>
        <v>86.05</v>
      </c>
      <c r="M27" s="31">
        <f t="shared" si="3"/>
        <v>1290.75</v>
      </c>
      <c r="N27" s="148">
        <f t="shared" si="4"/>
        <v>0</v>
      </c>
      <c r="O27" s="148">
        <f t="shared" si="5"/>
        <v>0</v>
      </c>
      <c r="P27" s="157">
        <f t="shared" si="6"/>
        <v>0</v>
      </c>
      <c r="Q27" s="52"/>
      <c r="R27" s="147">
        <f t="shared" si="7"/>
        <v>0</v>
      </c>
      <c r="S27" s="496" t="e">
        <f t="shared" si="8"/>
        <v>#DIV/0!</v>
      </c>
      <c r="T27" s="52"/>
      <c r="U27" s="158">
        <f t="shared" si="9"/>
        <v>0</v>
      </c>
      <c r="V27" s="157">
        <f t="shared" si="10"/>
        <v>0</v>
      </c>
      <c r="W27" s="497"/>
      <c r="X27" s="147">
        <f t="shared" si="11"/>
        <v>0</v>
      </c>
      <c r="Y27" s="496" t="e">
        <f t="shared" si="12"/>
        <v>#DIV/0!</v>
      </c>
      <c r="Z27" s="52"/>
      <c r="AA27" s="147">
        <f t="shared" si="13"/>
        <v>0</v>
      </c>
      <c r="AB27" s="157">
        <f t="shared" si="14"/>
        <v>0</v>
      </c>
      <c r="AC27" s="52"/>
      <c r="AD27" s="52">
        <f t="shared" si="15"/>
        <v>0</v>
      </c>
      <c r="AE27" s="157" t="e">
        <f t="shared" si="16"/>
        <v>#DIV/0!</v>
      </c>
      <c r="AF27" s="52"/>
      <c r="AG27" s="147">
        <f t="shared" si="17"/>
        <v>0</v>
      </c>
      <c r="AH27" s="157">
        <f t="shared" si="18"/>
        <v>0</v>
      </c>
      <c r="AI27" s="52"/>
      <c r="AJ27" s="52">
        <f t="shared" si="19"/>
        <v>0</v>
      </c>
      <c r="AK27" s="157" t="e">
        <f t="shared" si="20"/>
        <v>#DIV/0!</v>
      </c>
      <c r="AL27" s="52"/>
      <c r="AM27" s="147">
        <f t="shared" si="21"/>
        <v>0</v>
      </c>
      <c r="AN27" s="157">
        <f t="shared" si="22"/>
        <v>0</v>
      </c>
      <c r="AO27" s="52"/>
      <c r="AP27" s="52">
        <f t="shared" si="23"/>
        <v>0</v>
      </c>
      <c r="AQ27" s="157" t="e">
        <f t="shared" si="24"/>
        <v>#DIV/0!</v>
      </c>
      <c r="AR27" s="52"/>
      <c r="AS27" s="147">
        <f t="shared" si="25"/>
        <v>0</v>
      </c>
      <c r="AT27" s="157">
        <f t="shared" si="26"/>
        <v>0</v>
      </c>
      <c r="AU27" s="52"/>
      <c r="AV27" s="52">
        <f t="shared" si="27"/>
        <v>0</v>
      </c>
      <c r="AW27" s="157" t="e">
        <f t="shared" si="28"/>
        <v>#DIV/0!</v>
      </c>
      <c r="AX27" s="52"/>
      <c r="AY27" s="147">
        <f t="shared" si="29"/>
        <v>0</v>
      </c>
      <c r="AZ27" s="157">
        <f t="shared" si="30"/>
        <v>0</v>
      </c>
      <c r="BA27" s="52"/>
      <c r="BB27" s="52">
        <f t="shared" si="31"/>
        <v>0</v>
      </c>
      <c r="BC27" s="157" t="e">
        <f t="shared" si="32"/>
        <v>#DIV/0!</v>
      </c>
      <c r="BD27" s="52"/>
      <c r="BE27" s="147">
        <f t="shared" si="33"/>
        <v>0</v>
      </c>
      <c r="BF27" s="157">
        <f t="shared" si="34"/>
        <v>0</v>
      </c>
      <c r="BG27" s="52"/>
      <c r="BH27" s="52">
        <f t="shared" si="35"/>
        <v>0</v>
      </c>
      <c r="BI27" s="157" t="e">
        <f t="shared" si="36"/>
        <v>#DIV/0!</v>
      </c>
      <c r="BJ27" s="52"/>
      <c r="BK27" s="147">
        <f t="shared" si="37"/>
        <v>0</v>
      </c>
      <c r="BL27" s="157">
        <f t="shared" si="38"/>
        <v>0</v>
      </c>
      <c r="BM27" s="52"/>
      <c r="BN27" s="52">
        <f t="shared" si="39"/>
        <v>0</v>
      </c>
      <c r="BO27" s="157" t="e">
        <f t="shared" si="40"/>
        <v>#DIV/0!</v>
      </c>
      <c r="BP27" s="52"/>
      <c r="BQ27" s="147">
        <f t="shared" si="41"/>
        <v>0</v>
      </c>
      <c r="BR27" s="157">
        <f t="shared" si="42"/>
        <v>0</v>
      </c>
      <c r="BS27" s="52"/>
      <c r="BT27" s="52">
        <f t="shared" si="43"/>
        <v>0</v>
      </c>
      <c r="BU27" s="157" t="e">
        <f t="shared" si="44"/>
        <v>#DIV/0!</v>
      </c>
      <c r="BV27" s="52"/>
      <c r="BW27" s="147">
        <f t="shared" si="45"/>
        <v>0</v>
      </c>
      <c r="BX27" s="157">
        <f t="shared" si="46"/>
        <v>0</v>
      </c>
      <c r="BY27" s="52"/>
      <c r="BZ27" s="52">
        <f t="shared" si="47"/>
        <v>0</v>
      </c>
      <c r="CA27" s="157" t="e">
        <f t="shared" si="48"/>
        <v>#DIV/0!</v>
      </c>
      <c r="CB27" s="52"/>
      <c r="CC27" s="147">
        <f t="shared" si="49"/>
        <v>0</v>
      </c>
      <c r="CD27" s="157">
        <f t="shared" si="50"/>
        <v>0</v>
      </c>
      <c r="CE27" s="52"/>
      <c r="CF27" s="158">
        <f t="shared" si="51"/>
        <v>0</v>
      </c>
      <c r="CG27" s="157" t="e">
        <f t="shared" si="52"/>
        <v>#DIV/0!</v>
      </c>
      <c r="CH27" s="52"/>
      <c r="CI27" s="147">
        <f t="shared" si="53"/>
        <v>0</v>
      </c>
      <c r="CJ27" s="157">
        <f t="shared" si="54"/>
        <v>0</v>
      </c>
      <c r="CK27" s="52">
        <f t="shared" si="55"/>
        <v>0</v>
      </c>
      <c r="CL27" s="147">
        <f t="shared" si="56"/>
        <v>0</v>
      </c>
      <c r="CM27" s="157" t="e">
        <f t="shared" si="57"/>
        <v>#DIV/0!</v>
      </c>
      <c r="CN27" s="52">
        <f t="shared" si="58"/>
        <v>0</v>
      </c>
      <c r="CO27" s="147">
        <f t="shared" si="59"/>
        <v>0</v>
      </c>
      <c r="CP27" s="157">
        <f t="shared" si="60"/>
        <v>100</v>
      </c>
      <c r="CQ27" s="52">
        <f t="shared" si="61"/>
        <v>15</v>
      </c>
      <c r="CR27" s="147">
        <f t="shared" si="62"/>
        <v>1290.75</v>
      </c>
      <c r="CS27" s="157" t="e">
        <f t="shared" si="63"/>
        <v>#DIV/0!</v>
      </c>
      <c r="CT27" s="52">
        <f t="shared" si="64"/>
        <v>0</v>
      </c>
      <c r="CU27" s="147">
        <f t="shared" si="65"/>
        <v>0</v>
      </c>
      <c r="CV27" s="156">
        <f t="shared" si="66"/>
        <v>0</v>
      </c>
      <c r="CW27" s="52">
        <f t="shared" si="67"/>
        <v>0</v>
      </c>
      <c r="CX27" s="147">
        <f t="shared" si="68"/>
        <v>0</v>
      </c>
      <c r="CY27" s="156">
        <f t="shared" si="69"/>
        <v>1</v>
      </c>
      <c r="CZ27" s="52">
        <f t="shared" si="70"/>
        <v>15</v>
      </c>
      <c r="DA27" s="147">
        <f t="shared" si="71"/>
        <v>1290.75</v>
      </c>
    </row>
    <row r="28" spans="1:105" s="159" customFormat="1">
      <c r="A28" s="32" t="s">
        <v>163</v>
      </c>
      <c r="B28" s="54" t="s">
        <v>358</v>
      </c>
      <c r="C28" s="191" t="s">
        <v>472</v>
      </c>
      <c r="D28" s="486" t="s">
        <v>473</v>
      </c>
      <c r="E28" s="215" t="s">
        <v>16</v>
      </c>
      <c r="F28" s="481">
        <v>4.57</v>
      </c>
      <c r="G28" s="19">
        <v>20</v>
      </c>
      <c r="H28" s="89">
        <f t="shared" si="0"/>
        <v>20</v>
      </c>
      <c r="I28" s="89">
        <f t="shared" si="0"/>
        <v>20</v>
      </c>
      <c r="J28" s="89">
        <f t="shared" si="1"/>
        <v>0</v>
      </c>
      <c r="K28" s="89">
        <f t="shared" si="1"/>
        <v>0</v>
      </c>
      <c r="L28" s="30">
        <f t="shared" si="2"/>
        <v>6.33</v>
      </c>
      <c r="M28" s="31">
        <f t="shared" si="3"/>
        <v>126.6</v>
      </c>
      <c r="N28" s="148">
        <f t="shared" si="4"/>
        <v>0</v>
      </c>
      <c r="O28" s="148">
        <f t="shared" si="5"/>
        <v>0</v>
      </c>
      <c r="P28" s="157">
        <f t="shared" si="6"/>
        <v>0</v>
      </c>
      <c r="Q28" s="52"/>
      <c r="R28" s="147">
        <f t="shared" si="7"/>
        <v>0</v>
      </c>
      <c r="S28" s="496" t="e">
        <f t="shared" si="8"/>
        <v>#DIV/0!</v>
      </c>
      <c r="T28" s="52"/>
      <c r="U28" s="158">
        <f t="shared" si="9"/>
        <v>0</v>
      </c>
      <c r="V28" s="157">
        <f t="shared" si="10"/>
        <v>0</v>
      </c>
      <c r="W28" s="497"/>
      <c r="X28" s="147">
        <f t="shared" si="11"/>
        <v>0</v>
      </c>
      <c r="Y28" s="496" t="e">
        <f t="shared" si="12"/>
        <v>#DIV/0!</v>
      </c>
      <c r="Z28" s="52"/>
      <c r="AA28" s="147">
        <f t="shared" si="13"/>
        <v>0</v>
      </c>
      <c r="AB28" s="157">
        <f t="shared" si="14"/>
        <v>0</v>
      </c>
      <c r="AC28" s="52"/>
      <c r="AD28" s="52">
        <f t="shared" si="15"/>
        <v>0</v>
      </c>
      <c r="AE28" s="157" t="e">
        <f t="shared" si="16"/>
        <v>#DIV/0!</v>
      </c>
      <c r="AF28" s="52"/>
      <c r="AG28" s="147">
        <f t="shared" si="17"/>
        <v>0</v>
      </c>
      <c r="AH28" s="157">
        <f t="shared" si="18"/>
        <v>0</v>
      </c>
      <c r="AI28" s="52"/>
      <c r="AJ28" s="52">
        <f t="shared" si="19"/>
        <v>0</v>
      </c>
      <c r="AK28" s="157" t="e">
        <f t="shared" si="20"/>
        <v>#DIV/0!</v>
      </c>
      <c r="AL28" s="52"/>
      <c r="AM28" s="147">
        <f t="shared" si="21"/>
        <v>0</v>
      </c>
      <c r="AN28" s="157">
        <f t="shared" si="22"/>
        <v>0</v>
      </c>
      <c r="AO28" s="52"/>
      <c r="AP28" s="52">
        <f t="shared" si="23"/>
        <v>0</v>
      </c>
      <c r="AQ28" s="157" t="e">
        <f t="shared" si="24"/>
        <v>#DIV/0!</v>
      </c>
      <c r="AR28" s="52"/>
      <c r="AS28" s="147">
        <f t="shared" si="25"/>
        <v>0</v>
      </c>
      <c r="AT28" s="157">
        <f t="shared" si="26"/>
        <v>0</v>
      </c>
      <c r="AU28" s="52"/>
      <c r="AV28" s="52">
        <f t="shared" si="27"/>
        <v>0</v>
      </c>
      <c r="AW28" s="157" t="e">
        <f t="shared" si="28"/>
        <v>#DIV/0!</v>
      </c>
      <c r="AX28" s="52"/>
      <c r="AY28" s="147">
        <f t="shared" si="29"/>
        <v>0</v>
      </c>
      <c r="AZ28" s="157">
        <f t="shared" si="30"/>
        <v>0</v>
      </c>
      <c r="BA28" s="52"/>
      <c r="BB28" s="52">
        <f t="shared" si="31"/>
        <v>0</v>
      </c>
      <c r="BC28" s="157" t="e">
        <f t="shared" si="32"/>
        <v>#DIV/0!</v>
      </c>
      <c r="BD28" s="52"/>
      <c r="BE28" s="147">
        <f t="shared" si="33"/>
        <v>0</v>
      </c>
      <c r="BF28" s="157">
        <f t="shared" si="34"/>
        <v>0</v>
      </c>
      <c r="BG28" s="52"/>
      <c r="BH28" s="52">
        <f t="shared" si="35"/>
        <v>0</v>
      </c>
      <c r="BI28" s="157" t="e">
        <f t="shared" si="36"/>
        <v>#DIV/0!</v>
      </c>
      <c r="BJ28" s="52"/>
      <c r="BK28" s="147">
        <f t="shared" si="37"/>
        <v>0</v>
      </c>
      <c r="BL28" s="157">
        <f t="shared" si="38"/>
        <v>0</v>
      </c>
      <c r="BM28" s="52"/>
      <c r="BN28" s="52">
        <f t="shared" si="39"/>
        <v>0</v>
      </c>
      <c r="BO28" s="157" t="e">
        <f t="shared" si="40"/>
        <v>#DIV/0!</v>
      </c>
      <c r="BP28" s="52"/>
      <c r="BQ28" s="147">
        <f t="shared" si="41"/>
        <v>0</v>
      </c>
      <c r="BR28" s="157">
        <f t="shared" si="42"/>
        <v>0</v>
      </c>
      <c r="BS28" s="52"/>
      <c r="BT28" s="52">
        <f t="shared" si="43"/>
        <v>0</v>
      </c>
      <c r="BU28" s="157" t="e">
        <f t="shared" si="44"/>
        <v>#DIV/0!</v>
      </c>
      <c r="BV28" s="52"/>
      <c r="BW28" s="147">
        <f t="shared" si="45"/>
        <v>0</v>
      </c>
      <c r="BX28" s="157">
        <f t="shared" si="46"/>
        <v>0</v>
      </c>
      <c r="BY28" s="52"/>
      <c r="BZ28" s="52">
        <f t="shared" si="47"/>
        <v>0</v>
      </c>
      <c r="CA28" s="157" t="e">
        <f t="shared" si="48"/>
        <v>#DIV/0!</v>
      </c>
      <c r="CB28" s="52"/>
      <c r="CC28" s="147">
        <f t="shared" si="49"/>
        <v>0</v>
      </c>
      <c r="CD28" s="157">
        <f t="shared" si="50"/>
        <v>0</v>
      </c>
      <c r="CE28" s="52"/>
      <c r="CF28" s="158">
        <f t="shared" si="51"/>
        <v>0</v>
      </c>
      <c r="CG28" s="157" t="e">
        <f t="shared" si="52"/>
        <v>#DIV/0!</v>
      </c>
      <c r="CH28" s="52"/>
      <c r="CI28" s="147">
        <f t="shared" si="53"/>
        <v>0</v>
      </c>
      <c r="CJ28" s="157">
        <f t="shared" si="54"/>
        <v>0</v>
      </c>
      <c r="CK28" s="52">
        <f t="shared" si="55"/>
        <v>0</v>
      </c>
      <c r="CL28" s="147">
        <f t="shared" si="56"/>
        <v>0</v>
      </c>
      <c r="CM28" s="157" t="e">
        <f t="shared" si="57"/>
        <v>#DIV/0!</v>
      </c>
      <c r="CN28" s="52">
        <f t="shared" si="58"/>
        <v>0</v>
      </c>
      <c r="CO28" s="147">
        <f t="shared" si="59"/>
        <v>0</v>
      </c>
      <c r="CP28" s="157">
        <f t="shared" si="60"/>
        <v>100</v>
      </c>
      <c r="CQ28" s="52">
        <f t="shared" si="61"/>
        <v>20</v>
      </c>
      <c r="CR28" s="147">
        <f t="shared" si="62"/>
        <v>126.6</v>
      </c>
      <c r="CS28" s="157" t="e">
        <f t="shared" si="63"/>
        <v>#DIV/0!</v>
      </c>
      <c r="CT28" s="52">
        <f t="shared" si="64"/>
        <v>0</v>
      </c>
      <c r="CU28" s="147">
        <f t="shared" si="65"/>
        <v>0</v>
      </c>
      <c r="CV28" s="156">
        <f t="shared" si="66"/>
        <v>0</v>
      </c>
      <c r="CW28" s="52">
        <f t="shared" si="67"/>
        <v>0</v>
      </c>
      <c r="CX28" s="147">
        <f t="shared" si="68"/>
        <v>0</v>
      </c>
      <c r="CY28" s="156">
        <f t="shared" si="69"/>
        <v>1</v>
      </c>
      <c r="CZ28" s="52">
        <f t="shared" si="70"/>
        <v>20</v>
      </c>
      <c r="DA28" s="147">
        <f t="shared" si="71"/>
        <v>126.6</v>
      </c>
    </row>
    <row r="29" spans="1:105" s="159" customFormat="1">
      <c r="A29" s="32" t="s">
        <v>155</v>
      </c>
      <c r="B29" s="54" t="s">
        <v>358</v>
      </c>
      <c r="C29" s="191" t="s">
        <v>388</v>
      </c>
      <c r="D29" s="486" t="s">
        <v>474</v>
      </c>
      <c r="E29" s="215" t="s">
        <v>16</v>
      </c>
      <c r="F29" s="481">
        <v>5.88</v>
      </c>
      <c r="G29" s="19">
        <v>50</v>
      </c>
      <c r="H29" s="89">
        <f t="shared" si="0"/>
        <v>50</v>
      </c>
      <c r="I29" s="89">
        <f t="shared" si="0"/>
        <v>50</v>
      </c>
      <c r="J29" s="89">
        <f t="shared" si="1"/>
        <v>0</v>
      </c>
      <c r="K29" s="89">
        <f t="shared" si="1"/>
        <v>0</v>
      </c>
      <c r="L29" s="30">
        <f t="shared" si="2"/>
        <v>8.14</v>
      </c>
      <c r="M29" s="31">
        <f t="shared" si="3"/>
        <v>407</v>
      </c>
      <c r="N29" s="148">
        <f t="shared" si="4"/>
        <v>0</v>
      </c>
      <c r="O29" s="148">
        <f t="shared" si="5"/>
        <v>0</v>
      </c>
      <c r="P29" s="157">
        <f t="shared" si="6"/>
        <v>0</v>
      </c>
      <c r="Q29" s="52"/>
      <c r="R29" s="147">
        <f t="shared" si="7"/>
        <v>0</v>
      </c>
      <c r="S29" s="496" t="e">
        <f t="shared" si="8"/>
        <v>#DIV/0!</v>
      </c>
      <c r="T29" s="52"/>
      <c r="U29" s="158">
        <f t="shared" si="9"/>
        <v>0</v>
      </c>
      <c r="V29" s="157">
        <f t="shared" si="10"/>
        <v>0</v>
      </c>
      <c r="W29" s="497"/>
      <c r="X29" s="147">
        <f t="shared" si="11"/>
        <v>0</v>
      </c>
      <c r="Y29" s="496" t="e">
        <f t="shared" si="12"/>
        <v>#DIV/0!</v>
      </c>
      <c r="Z29" s="52"/>
      <c r="AA29" s="147">
        <f t="shared" si="13"/>
        <v>0</v>
      </c>
      <c r="AB29" s="157">
        <f t="shared" si="14"/>
        <v>0</v>
      </c>
      <c r="AC29" s="52"/>
      <c r="AD29" s="52">
        <f t="shared" si="15"/>
        <v>0</v>
      </c>
      <c r="AE29" s="157" t="e">
        <f t="shared" si="16"/>
        <v>#DIV/0!</v>
      </c>
      <c r="AF29" s="52"/>
      <c r="AG29" s="147">
        <f t="shared" si="17"/>
        <v>0</v>
      </c>
      <c r="AH29" s="157">
        <f t="shared" si="18"/>
        <v>0</v>
      </c>
      <c r="AI29" s="52"/>
      <c r="AJ29" s="52">
        <f t="shared" si="19"/>
        <v>0</v>
      </c>
      <c r="AK29" s="157" t="e">
        <f t="shared" si="20"/>
        <v>#DIV/0!</v>
      </c>
      <c r="AL29" s="52"/>
      <c r="AM29" s="147">
        <f t="shared" si="21"/>
        <v>0</v>
      </c>
      <c r="AN29" s="157">
        <f t="shared" si="22"/>
        <v>0</v>
      </c>
      <c r="AO29" s="52"/>
      <c r="AP29" s="52">
        <f t="shared" si="23"/>
        <v>0</v>
      </c>
      <c r="AQ29" s="157" t="e">
        <f t="shared" si="24"/>
        <v>#DIV/0!</v>
      </c>
      <c r="AR29" s="52"/>
      <c r="AS29" s="147">
        <f t="shared" si="25"/>
        <v>0</v>
      </c>
      <c r="AT29" s="157">
        <f t="shared" si="26"/>
        <v>0</v>
      </c>
      <c r="AU29" s="52"/>
      <c r="AV29" s="52">
        <f t="shared" si="27"/>
        <v>0</v>
      </c>
      <c r="AW29" s="157" t="e">
        <f t="shared" si="28"/>
        <v>#DIV/0!</v>
      </c>
      <c r="AX29" s="52"/>
      <c r="AY29" s="147">
        <f t="shared" si="29"/>
        <v>0</v>
      </c>
      <c r="AZ29" s="157">
        <f t="shared" si="30"/>
        <v>0</v>
      </c>
      <c r="BA29" s="52"/>
      <c r="BB29" s="52">
        <f t="shared" si="31"/>
        <v>0</v>
      </c>
      <c r="BC29" s="157" t="e">
        <f t="shared" si="32"/>
        <v>#DIV/0!</v>
      </c>
      <c r="BD29" s="52"/>
      <c r="BE29" s="147">
        <f t="shared" si="33"/>
        <v>0</v>
      </c>
      <c r="BF29" s="157">
        <f t="shared" si="34"/>
        <v>0</v>
      </c>
      <c r="BG29" s="52"/>
      <c r="BH29" s="52">
        <f t="shared" si="35"/>
        <v>0</v>
      </c>
      <c r="BI29" s="157" t="e">
        <f t="shared" si="36"/>
        <v>#DIV/0!</v>
      </c>
      <c r="BJ29" s="52"/>
      <c r="BK29" s="147">
        <f t="shared" si="37"/>
        <v>0</v>
      </c>
      <c r="BL29" s="157">
        <f t="shared" si="38"/>
        <v>0</v>
      </c>
      <c r="BM29" s="52"/>
      <c r="BN29" s="52">
        <f t="shared" si="39"/>
        <v>0</v>
      </c>
      <c r="BO29" s="157" t="e">
        <f t="shared" si="40"/>
        <v>#DIV/0!</v>
      </c>
      <c r="BP29" s="52"/>
      <c r="BQ29" s="147">
        <f t="shared" si="41"/>
        <v>0</v>
      </c>
      <c r="BR29" s="157">
        <f t="shared" si="42"/>
        <v>0</v>
      </c>
      <c r="BS29" s="52"/>
      <c r="BT29" s="52">
        <f t="shared" si="43"/>
        <v>0</v>
      </c>
      <c r="BU29" s="157" t="e">
        <f t="shared" si="44"/>
        <v>#DIV/0!</v>
      </c>
      <c r="BV29" s="52"/>
      <c r="BW29" s="147">
        <f t="shared" si="45"/>
        <v>0</v>
      </c>
      <c r="BX29" s="157">
        <f t="shared" si="46"/>
        <v>0</v>
      </c>
      <c r="BY29" s="52"/>
      <c r="BZ29" s="52">
        <f t="shared" si="47"/>
        <v>0</v>
      </c>
      <c r="CA29" s="157" t="e">
        <f t="shared" si="48"/>
        <v>#DIV/0!</v>
      </c>
      <c r="CB29" s="52"/>
      <c r="CC29" s="147">
        <f t="shared" si="49"/>
        <v>0</v>
      </c>
      <c r="CD29" s="157">
        <f t="shared" si="50"/>
        <v>0</v>
      </c>
      <c r="CE29" s="52"/>
      <c r="CF29" s="158">
        <f t="shared" si="51"/>
        <v>0</v>
      </c>
      <c r="CG29" s="157" t="e">
        <f t="shared" si="52"/>
        <v>#DIV/0!</v>
      </c>
      <c r="CH29" s="52"/>
      <c r="CI29" s="147">
        <f t="shared" si="53"/>
        <v>0</v>
      </c>
      <c r="CJ29" s="157">
        <f t="shared" si="54"/>
        <v>0</v>
      </c>
      <c r="CK29" s="52">
        <f t="shared" si="55"/>
        <v>0</v>
      </c>
      <c r="CL29" s="147">
        <f t="shared" si="56"/>
        <v>0</v>
      </c>
      <c r="CM29" s="157" t="e">
        <f t="shared" si="57"/>
        <v>#DIV/0!</v>
      </c>
      <c r="CN29" s="52">
        <f t="shared" si="58"/>
        <v>0</v>
      </c>
      <c r="CO29" s="147">
        <f t="shared" si="59"/>
        <v>0</v>
      </c>
      <c r="CP29" s="157">
        <f t="shared" si="60"/>
        <v>100</v>
      </c>
      <c r="CQ29" s="52">
        <f t="shared" si="61"/>
        <v>50</v>
      </c>
      <c r="CR29" s="147">
        <f t="shared" si="62"/>
        <v>407</v>
      </c>
      <c r="CS29" s="157" t="e">
        <f t="shared" si="63"/>
        <v>#DIV/0!</v>
      </c>
      <c r="CT29" s="52">
        <f t="shared" si="64"/>
        <v>0</v>
      </c>
      <c r="CU29" s="147">
        <f t="shared" si="65"/>
        <v>0</v>
      </c>
      <c r="CV29" s="156">
        <f t="shared" si="66"/>
        <v>0</v>
      </c>
      <c r="CW29" s="52">
        <f t="shared" si="67"/>
        <v>0</v>
      </c>
      <c r="CX29" s="147">
        <f t="shared" si="68"/>
        <v>0</v>
      </c>
      <c r="CY29" s="156">
        <f t="shared" si="69"/>
        <v>1</v>
      </c>
      <c r="CZ29" s="52">
        <f t="shared" si="70"/>
        <v>50</v>
      </c>
      <c r="DA29" s="147">
        <f t="shared" si="71"/>
        <v>407</v>
      </c>
    </row>
    <row r="30" spans="1:105" s="159" customFormat="1" ht="28.5">
      <c r="A30" s="32" t="s">
        <v>475</v>
      </c>
      <c r="B30" s="54" t="s">
        <v>358</v>
      </c>
      <c r="C30" s="54" t="s">
        <v>476</v>
      </c>
      <c r="D30" s="480" t="s">
        <v>477</v>
      </c>
      <c r="E30" s="54" t="s">
        <v>16</v>
      </c>
      <c r="F30" s="481">
        <v>8.52</v>
      </c>
      <c r="G30" s="19">
        <v>238.5</v>
      </c>
      <c r="H30" s="89">
        <f t="shared" si="0"/>
        <v>238.5</v>
      </c>
      <c r="I30" s="89">
        <f t="shared" si="0"/>
        <v>238.5</v>
      </c>
      <c r="J30" s="89">
        <f t="shared" si="1"/>
        <v>0</v>
      </c>
      <c r="K30" s="89">
        <f t="shared" si="1"/>
        <v>0</v>
      </c>
      <c r="L30" s="30">
        <f t="shared" si="2"/>
        <v>11.8</v>
      </c>
      <c r="M30" s="31">
        <f t="shared" si="3"/>
        <v>2814.3</v>
      </c>
      <c r="N30" s="148">
        <f t="shared" si="4"/>
        <v>0</v>
      </c>
      <c r="O30" s="148">
        <f t="shared" si="5"/>
        <v>0</v>
      </c>
      <c r="P30" s="157">
        <f t="shared" si="6"/>
        <v>0</v>
      </c>
      <c r="Q30" s="52"/>
      <c r="R30" s="147">
        <f t="shared" si="7"/>
        <v>0</v>
      </c>
      <c r="S30" s="496" t="e">
        <f t="shared" si="8"/>
        <v>#DIV/0!</v>
      </c>
      <c r="T30" s="52"/>
      <c r="U30" s="158">
        <f t="shared" si="9"/>
        <v>0</v>
      </c>
      <c r="V30" s="157">
        <f t="shared" si="10"/>
        <v>0</v>
      </c>
      <c r="W30" s="497"/>
      <c r="X30" s="147">
        <f t="shared" si="11"/>
        <v>0</v>
      </c>
      <c r="Y30" s="496" t="e">
        <f t="shared" si="12"/>
        <v>#DIV/0!</v>
      </c>
      <c r="Z30" s="52"/>
      <c r="AA30" s="147">
        <f t="shared" si="13"/>
        <v>0</v>
      </c>
      <c r="AB30" s="157">
        <f t="shared" si="14"/>
        <v>0</v>
      </c>
      <c r="AC30" s="52"/>
      <c r="AD30" s="52">
        <f t="shared" si="15"/>
        <v>0</v>
      </c>
      <c r="AE30" s="157" t="e">
        <f t="shared" si="16"/>
        <v>#DIV/0!</v>
      </c>
      <c r="AF30" s="52"/>
      <c r="AG30" s="147">
        <f t="shared" si="17"/>
        <v>0</v>
      </c>
      <c r="AH30" s="157">
        <f t="shared" si="18"/>
        <v>0</v>
      </c>
      <c r="AI30" s="52"/>
      <c r="AJ30" s="52">
        <f t="shared" si="19"/>
        <v>0</v>
      </c>
      <c r="AK30" s="157" t="e">
        <f t="shared" si="20"/>
        <v>#DIV/0!</v>
      </c>
      <c r="AL30" s="52"/>
      <c r="AM30" s="147">
        <f t="shared" si="21"/>
        <v>0</v>
      </c>
      <c r="AN30" s="157">
        <f t="shared" si="22"/>
        <v>0</v>
      </c>
      <c r="AO30" s="52"/>
      <c r="AP30" s="52">
        <f t="shared" si="23"/>
        <v>0</v>
      </c>
      <c r="AQ30" s="157" t="e">
        <f t="shared" si="24"/>
        <v>#DIV/0!</v>
      </c>
      <c r="AR30" s="52"/>
      <c r="AS30" s="147">
        <f t="shared" si="25"/>
        <v>0</v>
      </c>
      <c r="AT30" s="157">
        <f t="shared" si="26"/>
        <v>0</v>
      </c>
      <c r="AU30" s="52"/>
      <c r="AV30" s="52">
        <f t="shared" si="27"/>
        <v>0</v>
      </c>
      <c r="AW30" s="157" t="e">
        <f t="shared" si="28"/>
        <v>#DIV/0!</v>
      </c>
      <c r="AX30" s="52"/>
      <c r="AY30" s="147">
        <f t="shared" si="29"/>
        <v>0</v>
      </c>
      <c r="AZ30" s="157">
        <f t="shared" si="30"/>
        <v>0</v>
      </c>
      <c r="BA30" s="52"/>
      <c r="BB30" s="52">
        <f t="shared" si="31"/>
        <v>0</v>
      </c>
      <c r="BC30" s="157" t="e">
        <f t="shared" si="32"/>
        <v>#DIV/0!</v>
      </c>
      <c r="BD30" s="52"/>
      <c r="BE30" s="147">
        <f t="shared" si="33"/>
        <v>0</v>
      </c>
      <c r="BF30" s="157">
        <f t="shared" si="34"/>
        <v>0</v>
      </c>
      <c r="BG30" s="52"/>
      <c r="BH30" s="52">
        <f t="shared" si="35"/>
        <v>0</v>
      </c>
      <c r="BI30" s="157" t="e">
        <f t="shared" si="36"/>
        <v>#DIV/0!</v>
      </c>
      <c r="BJ30" s="52"/>
      <c r="BK30" s="147">
        <f t="shared" si="37"/>
        <v>0</v>
      </c>
      <c r="BL30" s="157">
        <f t="shared" si="38"/>
        <v>0</v>
      </c>
      <c r="BM30" s="52"/>
      <c r="BN30" s="52">
        <f t="shared" si="39"/>
        <v>0</v>
      </c>
      <c r="BO30" s="157" t="e">
        <f t="shared" si="40"/>
        <v>#DIV/0!</v>
      </c>
      <c r="BP30" s="52"/>
      <c r="BQ30" s="147">
        <f t="shared" si="41"/>
        <v>0</v>
      </c>
      <c r="BR30" s="157">
        <f t="shared" si="42"/>
        <v>0</v>
      </c>
      <c r="BS30" s="52"/>
      <c r="BT30" s="52">
        <f t="shared" si="43"/>
        <v>0</v>
      </c>
      <c r="BU30" s="157" t="e">
        <f t="shared" si="44"/>
        <v>#DIV/0!</v>
      </c>
      <c r="BV30" s="52"/>
      <c r="BW30" s="147">
        <f t="shared" si="45"/>
        <v>0</v>
      </c>
      <c r="BX30" s="157">
        <f t="shared" si="46"/>
        <v>0</v>
      </c>
      <c r="BY30" s="52"/>
      <c r="BZ30" s="52">
        <f t="shared" si="47"/>
        <v>0</v>
      </c>
      <c r="CA30" s="157" t="e">
        <f t="shared" si="48"/>
        <v>#DIV/0!</v>
      </c>
      <c r="CB30" s="52"/>
      <c r="CC30" s="147">
        <f t="shared" si="49"/>
        <v>0</v>
      </c>
      <c r="CD30" s="157">
        <f t="shared" si="50"/>
        <v>0</v>
      </c>
      <c r="CE30" s="52"/>
      <c r="CF30" s="158">
        <f t="shared" si="51"/>
        <v>0</v>
      </c>
      <c r="CG30" s="157" t="e">
        <f t="shared" si="52"/>
        <v>#DIV/0!</v>
      </c>
      <c r="CH30" s="52"/>
      <c r="CI30" s="147">
        <f t="shared" si="53"/>
        <v>0</v>
      </c>
      <c r="CJ30" s="157">
        <f t="shared" si="54"/>
        <v>0</v>
      </c>
      <c r="CK30" s="52">
        <f t="shared" si="55"/>
        <v>0</v>
      </c>
      <c r="CL30" s="147">
        <f t="shared" si="56"/>
        <v>0</v>
      </c>
      <c r="CM30" s="157" t="e">
        <f t="shared" si="57"/>
        <v>#DIV/0!</v>
      </c>
      <c r="CN30" s="52">
        <f t="shared" si="58"/>
        <v>0</v>
      </c>
      <c r="CO30" s="147">
        <f t="shared" si="59"/>
        <v>0</v>
      </c>
      <c r="CP30" s="157">
        <f t="shared" si="60"/>
        <v>100</v>
      </c>
      <c r="CQ30" s="52">
        <f t="shared" si="61"/>
        <v>238.5</v>
      </c>
      <c r="CR30" s="147">
        <f t="shared" si="62"/>
        <v>2814.3</v>
      </c>
      <c r="CS30" s="157" t="e">
        <f t="shared" si="63"/>
        <v>#DIV/0!</v>
      </c>
      <c r="CT30" s="52">
        <f t="shared" si="64"/>
        <v>0</v>
      </c>
      <c r="CU30" s="147">
        <f t="shared" si="65"/>
        <v>0</v>
      </c>
      <c r="CV30" s="156">
        <f t="shared" si="66"/>
        <v>0</v>
      </c>
      <c r="CW30" s="52">
        <f t="shared" si="67"/>
        <v>0</v>
      </c>
      <c r="CX30" s="147">
        <f t="shared" si="68"/>
        <v>0</v>
      </c>
      <c r="CY30" s="156">
        <f t="shared" si="69"/>
        <v>1</v>
      </c>
      <c r="CZ30" s="52">
        <f t="shared" si="70"/>
        <v>238.5</v>
      </c>
      <c r="DA30" s="147">
        <f t="shared" si="71"/>
        <v>2814.3</v>
      </c>
    </row>
    <row r="31" spans="1:105" s="504" customFormat="1" ht="28.5">
      <c r="A31" s="32" t="s">
        <v>156</v>
      </c>
      <c r="B31" s="215" t="s">
        <v>358</v>
      </c>
      <c r="C31" s="215" t="s">
        <v>478</v>
      </c>
      <c r="D31" s="487" t="s">
        <v>479</v>
      </c>
      <c r="E31" s="215" t="s">
        <v>16</v>
      </c>
      <c r="F31" s="481">
        <v>9.84</v>
      </c>
      <c r="G31" s="488">
        <v>15</v>
      </c>
      <c r="H31" s="254">
        <f t="shared" si="0"/>
        <v>15</v>
      </c>
      <c r="I31" s="254">
        <f t="shared" si="0"/>
        <v>15</v>
      </c>
      <c r="J31" s="254">
        <f t="shared" si="1"/>
        <v>0</v>
      </c>
      <c r="K31" s="254">
        <f t="shared" si="1"/>
        <v>0</v>
      </c>
      <c r="L31" s="220">
        <f t="shared" si="2"/>
        <v>13.62</v>
      </c>
      <c r="M31" s="255">
        <f t="shared" si="3"/>
        <v>204.3</v>
      </c>
      <c r="N31" s="280">
        <f t="shared" si="4"/>
        <v>0</v>
      </c>
      <c r="O31" s="280">
        <f t="shared" si="5"/>
        <v>0</v>
      </c>
      <c r="P31" s="498">
        <f t="shared" si="6"/>
        <v>0</v>
      </c>
      <c r="Q31" s="499"/>
      <c r="R31" s="500">
        <f t="shared" si="7"/>
        <v>0</v>
      </c>
      <c r="S31" s="501" t="e">
        <f t="shared" si="8"/>
        <v>#DIV/0!</v>
      </c>
      <c r="T31" s="499"/>
      <c r="U31" s="502">
        <f t="shared" si="9"/>
        <v>0</v>
      </c>
      <c r="V31" s="498">
        <f t="shared" si="10"/>
        <v>0</v>
      </c>
      <c r="W31" s="499"/>
      <c r="X31" s="500">
        <f t="shared" si="11"/>
        <v>0</v>
      </c>
      <c r="Y31" s="501" t="e">
        <f t="shared" si="12"/>
        <v>#DIV/0!</v>
      </c>
      <c r="Z31" s="499"/>
      <c r="AA31" s="500">
        <f t="shared" si="13"/>
        <v>0</v>
      </c>
      <c r="AB31" s="498">
        <f t="shared" si="14"/>
        <v>0</v>
      </c>
      <c r="AC31" s="499"/>
      <c r="AD31" s="499">
        <f t="shared" si="15"/>
        <v>0</v>
      </c>
      <c r="AE31" s="498" t="e">
        <f t="shared" si="16"/>
        <v>#DIV/0!</v>
      </c>
      <c r="AF31" s="499"/>
      <c r="AG31" s="500">
        <f t="shared" si="17"/>
        <v>0</v>
      </c>
      <c r="AH31" s="498">
        <f t="shared" si="18"/>
        <v>0</v>
      </c>
      <c r="AI31" s="499"/>
      <c r="AJ31" s="499">
        <f t="shared" si="19"/>
        <v>0</v>
      </c>
      <c r="AK31" s="498" t="e">
        <f t="shared" si="20"/>
        <v>#DIV/0!</v>
      </c>
      <c r="AL31" s="499"/>
      <c r="AM31" s="500">
        <f t="shared" si="21"/>
        <v>0</v>
      </c>
      <c r="AN31" s="498">
        <f t="shared" si="22"/>
        <v>0</v>
      </c>
      <c r="AO31" s="499"/>
      <c r="AP31" s="499">
        <f t="shared" si="23"/>
        <v>0</v>
      </c>
      <c r="AQ31" s="498" t="e">
        <f t="shared" si="24"/>
        <v>#DIV/0!</v>
      </c>
      <c r="AR31" s="499"/>
      <c r="AS31" s="500">
        <f t="shared" si="25"/>
        <v>0</v>
      </c>
      <c r="AT31" s="498">
        <f t="shared" si="26"/>
        <v>0</v>
      </c>
      <c r="AU31" s="499"/>
      <c r="AV31" s="499">
        <f t="shared" si="27"/>
        <v>0</v>
      </c>
      <c r="AW31" s="498" t="e">
        <f t="shared" si="28"/>
        <v>#DIV/0!</v>
      </c>
      <c r="AX31" s="499"/>
      <c r="AY31" s="500">
        <f t="shared" si="29"/>
        <v>0</v>
      </c>
      <c r="AZ31" s="498">
        <f t="shared" si="30"/>
        <v>0</v>
      </c>
      <c r="BA31" s="499"/>
      <c r="BB31" s="499">
        <f t="shared" si="31"/>
        <v>0</v>
      </c>
      <c r="BC31" s="498" t="e">
        <f t="shared" si="32"/>
        <v>#DIV/0!</v>
      </c>
      <c r="BD31" s="499"/>
      <c r="BE31" s="500">
        <f t="shared" si="33"/>
        <v>0</v>
      </c>
      <c r="BF31" s="498">
        <f t="shared" si="34"/>
        <v>0</v>
      </c>
      <c r="BG31" s="499"/>
      <c r="BH31" s="499">
        <f t="shared" si="35"/>
        <v>0</v>
      </c>
      <c r="BI31" s="498" t="e">
        <f t="shared" si="36"/>
        <v>#DIV/0!</v>
      </c>
      <c r="BJ31" s="499"/>
      <c r="BK31" s="500">
        <f t="shared" si="37"/>
        <v>0</v>
      </c>
      <c r="BL31" s="498">
        <f t="shared" si="38"/>
        <v>0</v>
      </c>
      <c r="BM31" s="499"/>
      <c r="BN31" s="499">
        <f t="shared" si="39"/>
        <v>0</v>
      </c>
      <c r="BO31" s="498" t="e">
        <f t="shared" si="40"/>
        <v>#DIV/0!</v>
      </c>
      <c r="BP31" s="499"/>
      <c r="BQ31" s="500">
        <f t="shared" si="41"/>
        <v>0</v>
      </c>
      <c r="BR31" s="498">
        <f t="shared" si="42"/>
        <v>0</v>
      </c>
      <c r="BS31" s="499"/>
      <c r="BT31" s="499">
        <f t="shared" si="43"/>
        <v>0</v>
      </c>
      <c r="BU31" s="498" t="e">
        <f t="shared" si="44"/>
        <v>#DIV/0!</v>
      </c>
      <c r="BV31" s="499"/>
      <c r="BW31" s="500">
        <f t="shared" si="45"/>
        <v>0</v>
      </c>
      <c r="BX31" s="498">
        <f t="shared" si="46"/>
        <v>0</v>
      </c>
      <c r="BY31" s="499"/>
      <c r="BZ31" s="499">
        <f t="shared" si="47"/>
        <v>0</v>
      </c>
      <c r="CA31" s="498" t="e">
        <f t="shared" si="48"/>
        <v>#DIV/0!</v>
      </c>
      <c r="CB31" s="499"/>
      <c r="CC31" s="500">
        <f t="shared" si="49"/>
        <v>0</v>
      </c>
      <c r="CD31" s="498">
        <f t="shared" si="50"/>
        <v>0</v>
      </c>
      <c r="CE31" s="499"/>
      <c r="CF31" s="502">
        <f t="shared" si="51"/>
        <v>0</v>
      </c>
      <c r="CG31" s="498" t="e">
        <f t="shared" si="52"/>
        <v>#DIV/0!</v>
      </c>
      <c r="CH31" s="499"/>
      <c r="CI31" s="500">
        <f t="shared" si="53"/>
        <v>0</v>
      </c>
      <c r="CJ31" s="498">
        <f t="shared" si="54"/>
        <v>0</v>
      </c>
      <c r="CK31" s="499">
        <f t="shared" si="55"/>
        <v>0</v>
      </c>
      <c r="CL31" s="500">
        <f t="shared" si="56"/>
        <v>0</v>
      </c>
      <c r="CM31" s="498" t="e">
        <f t="shared" si="57"/>
        <v>#DIV/0!</v>
      </c>
      <c r="CN31" s="499">
        <f t="shared" si="58"/>
        <v>0</v>
      </c>
      <c r="CO31" s="500">
        <f t="shared" si="59"/>
        <v>0</v>
      </c>
      <c r="CP31" s="498">
        <f t="shared" si="60"/>
        <v>100</v>
      </c>
      <c r="CQ31" s="499">
        <f t="shared" si="61"/>
        <v>15</v>
      </c>
      <c r="CR31" s="500">
        <f t="shared" si="62"/>
        <v>204.3</v>
      </c>
      <c r="CS31" s="498" t="e">
        <f t="shared" si="63"/>
        <v>#DIV/0!</v>
      </c>
      <c r="CT31" s="499">
        <f t="shared" si="64"/>
        <v>0</v>
      </c>
      <c r="CU31" s="500">
        <f t="shared" si="65"/>
        <v>0</v>
      </c>
      <c r="CV31" s="503">
        <f t="shared" si="66"/>
        <v>0</v>
      </c>
      <c r="CW31" s="499">
        <f t="shared" si="67"/>
        <v>0</v>
      </c>
      <c r="CX31" s="500">
        <f t="shared" si="68"/>
        <v>0</v>
      </c>
      <c r="CY31" s="503">
        <f t="shared" si="69"/>
        <v>1</v>
      </c>
      <c r="CZ31" s="499">
        <f t="shared" si="70"/>
        <v>15</v>
      </c>
      <c r="DA31" s="500">
        <f t="shared" si="71"/>
        <v>204.3</v>
      </c>
    </row>
    <row r="32" spans="1:105" s="159" customFormat="1" ht="28.5">
      <c r="A32" s="32" t="s">
        <v>157</v>
      </c>
      <c r="B32" s="54" t="s">
        <v>358</v>
      </c>
      <c r="C32" s="54" t="s">
        <v>480</v>
      </c>
      <c r="D32" s="480" t="s">
        <v>481</v>
      </c>
      <c r="E32" s="54" t="s">
        <v>16</v>
      </c>
      <c r="F32" s="481">
        <v>26.77</v>
      </c>
      <c r="G32" s="19">
        <v>9</v>
      </c>
      <c r="H32" s="89">
        <f t="shared" si="0"/>
        <v>9</v>
      </c>
      <c r="I32" s="89">
        <f t="shared" si="0"/>
        <v>9</v>
      </c>
      <c r="J32" s="89">
        <f t="shared" si="1"/>
        <v>0</v>
      </c>
      <c r="K32" s="89">
        <f t="shared" si="1"/>
        <v>0</v>
      </c>
      <c r="L32" s="30">
        <f t="shared" si="2"/>
        <v>37.06</v>
      </c>
      <c r="M32" s="31">
        <f t="shared" si="3"/>
        <v>333.54</v>
      </c>
      <c r="N32" s="148">
        <f t="shared" si="4"/>
        <v>0</v>
      </c>
      <c r="O32" s="148">
        <f t="shared" si="5"/>
        <v>0</v>
      </c>
      <c r="P32" s="157">
        <f t="shared" si="6"/>
        <v>0</v>
      </c>
      <c r="Q32" s="52"/>
      <c r="R32" s="147">
        <f t="shared" si="7"/>
        <v>0</v>
      </c>
      <c r="S32" s="496" t="e">
        <f t="shared" si="8"/>
        <v>#DIV/0!</v>
      </c>
      <c r="T32" s="52"/>
      <c r="U32" s="158">
        <f t="shared" si="9"/>
        <v>0</v>
      </c>
      <c r="V32" s="157">
        <f t="shared" si="10"/>
        <v>0</v>
      </c>
      <c r="W32" s="497"/>
      <c r="X32" s="147">
        <f t="shared" si="11"/>
        <v>0</v>
      </c>
      <c r="Y32" s="496" t="e">
        <f t="shared" si="12"/>
        <v>#DIV/0!</v>
      </c>
      <c r="Z32" s="52"/>
      <c r="AA32" s="147">
        <f t="shared" si="13"/>
        <v>0</v>
      </c>
      <c r="AB32" s="157">
        <f t="shared" si="14"/>
        <v>0</v>
      </c>
      <c r="AC32" s="52"/>
      <c r="AD32" s="52">
        <f t="shared" si="15"/>
        <v>0</v>
      </c>
      <c r="AE32" s="157" t="e">
        <f t="shared" si="16"/>
        <v>#DIV/0!</v>
      </c>
      <c r="AF32" s="52"/>
      <c r="AG32" s="147">
        <f t="shared" si="17"/>
        <v>0</v>
      </c>
      <c r="AH32" s="157">
        <f t="shared" si="18"/>
        <v>0</v>
      </c>
      <c r="AI32" s="52"/>
      <c r="AJ32" s="52">
        <f t="shared" si="19"/>
        <v>0</v>
      </c>
      <c r="AK32" s="157" t="e">
        <f t="shared" si="20"/>
        <v>#DIV/0!</v>
      </c>
      <c r="AL32" s="52"/>
      <c r="AM32" s="147">
        <f t="shared" si="21"/>
        <v>0</v>
      </c>
      <c r="AN32" s="157">
        <f t="shared" si="22"/>
        <v>0</v>
      </c>
      <c r="AO32" s="52"/>
      <c r="AP32" s="52">
        <f t="shared" si="23"/>
        <v>0</v>
      </c>
      <c r="AQ32" s="157" t="e">
        <f t="shared" si="24"/>
        <v>#DIV/0!</v>
      </c>
      <c r="AR32" s="52"/>
      <c r="AS32" s="147">
        <f t="shared" si="25"/>
        <v>0</v>
      </c>
      <c r="AT32" s="157">
        <f t="shared" si="26"/>
        <v>0</v>
      </c>
      <c r="AU32" s="52"/>
      <c r="AV32" s="52">
        <f t="shared" si="27"/>
        <v>0</v>
      </c>
      <c r="AW32" s="157" t="e">
        <f t="shared" si="28"/>
        <v>#DIV/0!</v>
      </c>
      <c r="AX32" s="52"/>
      <c r="AY32" s="147">
        <f t="shared" si="29"/>
        <v>0</v>
      </c>
      <c r="AZ32" s="157">
        <f t="shared" si="30"/>
        <v>0</v>
      </c>
      <c r="BA32" s="52"/>
      <c r="BB32" s="52">
        <f t="shared" si="31"/>
        <v>0</v>
      </c>
      <c r="BC32" s="157" t="e">
        <f t="shared" si="32"/>
        <v>#DIV/0!</v>
      </c>
      <c r="BD32" s="52"/>
      <c r="BE32" s="147">
        <f t="shared" si="33"/>
        <v>0</v>
      </c>
      <c r="BF32" s="157">
        <f t="shared" si="34"/>
        <v>0</v>
      </c>
      <c r="BG32" s="52"/>
      <c r="BH32" s="52">
        <f t="shared" si="35"/>
        <v>0</v>
      </c>
      <c r="BI32" s="157" t="e">
        <f t="shared" si="36"/>
        <v>#DIV/0!</v>
      </c>
      <c r="BJ32" s="52"/>
      <c r="BK32" s="147">
        <f t="shared" si="37"/>
        <v>0</v>
      </c>
      <c r="BL32" s="157">
        <f t="shared" si="38"/>
        <v>0</v>
      </c>
      <c r="BM32" s="52"/>
      <c r="BN32" s="52">
        <f t="shared" si="39"/>
        <v>0</v>
      </c>
      <c r="BO32" s="157" t="e">
        <f t="shared" si="40"/>
        <v>#DIV/0!</v>
      </c>
      <c r="BP32" s="52"/>
      <c r="BQ32" s="147">
        <f t="shared" si="41"/>
        <v>0</v>
      </c>
      <c r="BR32" s="157">
        <f t="shared" si="42"/>
        <v>0</v>
      </c>
      <c r="BS32" s="52"/>
      <c r="BT32" s="52">
        <f t="shared" si="43"/>
        <v>0</v>
      </c>
      <c r="BU32" s="157" t="e">
        <f t="shared" si="44"/>
        <v>#DIV/0!</v>
      </c>
      <c r="BV32" s="52"/>
      <c r="BW32" s="147">
        <f t="shared" si="45"/>
        <v>0</v>
      </c>
      <c r="BX32" s="157">
        <f t="shared" si="46"/>
        <v>0</v>
      </c>
      <c r="BY32" s="52"/>
      <c r="BZ32" s="52">
        <f t="shared" si="47"/>
        <v>0</v>
      </c>
      <c r="CA32" s="157" t="e">
        <f t="shared" si="48"/>
        <v>#DIV/0!</v>
      </c>
      <c r="CB32" s="52"/>
      <c r="CC32" s="147">
        <f t="shared" si="49"/>
        <v>0</v>
      </c>
      <c r="CD32" s="157">
        <f t="shared" si="50"/>
        <v>0</v>
      </c>
      <c r="CE32" s="52"/>
      <c r="CF32" s="158">
        <f t="shared" si="51"/>
        <v>0</v>
      </c>
      <c r="CG32" s="157" t="e">
        <f t="shared" si="52"/>
        <v>#DIV/0!</v>
      </c>
      <c r="CH32" s="52"/>
      <c r="CI32" s="147">
        <f t="shared" si="53"/>
        <v>0</v>
      </c>
      <c r="CJ32" s="157">
        <f t="shared" si="54"/>
        <v>0</v>
      </c>
      <c r="CK32" s="52">
        <f t="shared" si="55"/>
        <v>0</v>
      </c>
      <c r="CL32" s="147">
        <f t="shared" si="56"/>
        <v>0</v>
      </c>
      <c r="CM32" s="157" t="e">
        <f t="shared" si="57"/>
        <v>#DIV/0!</v>
      </c>
      <c r="CN32" s="52">
        <f t="shared" si="58"/>
        <v>0</v>
      </c>
      <c r="CO32" s="147">
        <f t="shared" si="59"/>
        <v>0</v>
      </c>
      <c r="CP32" s="157">
        <f t="shared" si="60"/>
        <v>100</v>
      </c>
      <c r="CQ32" s="52">
        <f t="shared" si="61"/>
        <v>9</v>
      </c>
      <c r="CR32" s="147">
        <f t="shared" si="62"/>
        <v>333.54</v>
      </c>
      <c r="CS32" s="157" t="e">
        <f t="shared" si="63"/>
        <v>#DIV/0!</v>
      </c>
      <c r="CT32" s="52">
        <f t="shared" si="64"/>
        <v>0</v>
      </c>
      <c r="CU32" s="147">
        <f t="shared" si="65"/>
        <v>0</v>
      </c>
      <c r="CV32" s="156">
        <f t="shared" si="66"/>
        <v>0</v>
      </c>
      <c r="CW32" s="52">
        <f t="shared" si="67"/>
        <v>0</v>
      </c>
      <c r="CX32" s="147">
        <f t="shared" si="68"/>
        <v>0</v>
      </c>
      <c r="CY32" s="156">
        <f t="shared" si="69"/>
        <v>1</v>
      </c>
      <c r="CZ32" s="52">
        <f t="shared" si="70"/>
        <v>9</v>
      </c>
      <c r="DA32" s="147">
        <f t="shared" si="71"/>
        <v>333.54</v>
      </c>
    </row>
    <row r="33" spans="1:105" s="159" customFormat="1">
      <c r="A33" s="32" t="s">
        <v>77</v>
      </c>
      <c r="B33" s="191" t="s">
        <v>358</v>
      </c>
      <c r="C33" s="54" t="s">
        <v>482</v>
      </c>
      <c r="D33" s="480" t="s">
        <v>483</v>
      </c>
      <c r="E33" s="54" t="s">
        <v>11</v>
      </c>
      <c r="F33" s="481">
        <v>10.15</v>
      </c>
      <c r="G33" s="19">
        <v>2</v>
      </c>
      <c r="H33" s="89">
        <f t="shared" si="0"/>
        <v>2</v>
      </c>
      <c r="I33" s="89">
        <f t="shared" si="0"/>
        <v>2</v>
      </c>
      <c r="J33" s="89">
        <f t="shared" si="1"/>
        <v>0</v>
      </c>
      <c r="K33" s="89">
        <f t="shared" si="1"/>
        <v>0</v>
      </c>
      <c r="L33" s="30">
        <f t="shared" si="2"/>
        <v>14.05</v>
      </c>
      <c r="M33" s="31">
        <f t="shared" si="3"/>
        <v>28.1</v>
      </c>
      <c r="N33" s="148">
        <f t="shared" si="4"/>
        <v>0</v>
      </c>
      <c r="O33" s="148">
        <f t="shared" si="5"/>
        <v>0</v>
      </c>
      <c r="P33" s="157">
        <f t="shared" si="6"/>
        <v>0</v>
      </c>
      <c r="Q33" s="52"/>
      <c r="R33" s="147">
        <f t="shared" si="7"/>
        <v>0</v>
      </c>
      <c r="S33" s="496" t="e">
        <f t="shared" si="8"/>
        <v>#DIV/0!</v>
      </c>
      <c r="T33" s="52"/>
      <c r="U33" s="158">
        <f t="shared" si="9"/>
        <v>0</v>
      </c>
      <c r="V33" s="157">
        <f t="shared" si="10"/>
        <v>0</v>
      </c>
      <c r="W33" s="497"/>
      <c r="X33" s="147">
        <f t="shared" si="11"/>
        <v>0</v>
      </c>
      <c r="Y33" s="496" t="e">
        <f t="shared" si="12"/>
        <v>#DIV/0!</v>
      </c>
      <c r="Z33" s="52"/>
      <c r="AA33" s="147">
        <f t="shared" si="13"/>
        <v>0</v>
      </c>
      <c r="AB33" s="157">
        <f t="shared" si="14"/>
        <v>0</v>
      </c>
      <c r="AC33" s="52"/>
      <c r="AD33" s="52">
        <f t="shared" si="15"/>
        <v>0</v>
      </c>
      <c r="AE33" s="157" t="e">
        <f t="shared" si="16"/>
        <v>#DIV/0!</v>
      </c>
      <c r="AF33" s="52"/>
      <c r="AG33" s="147">
        <f t="shared" si="17"/>
        <v>0</v>
      </c>
      <c r="AH33" s="157">
        <f t="shared" si="18"/>
        <v>0</v>
      </c>
      <c r="AI33" s="52"/>
      <c r="AJ33" s="52">
        <f t="shared" si="19"/>
        <v>0</v>
      </c>
      <c r="AK33" s="157" t="e">
        <f t="shared" si="20"/>
        <v>#DIV/0!</v>
      </c>
      <c r="AL33" s="52"/>
      <c r="AM33" s="147">
        <f t="shared" si="21"/>
        <v>0</v>
      </c>
      <c r="AN33" s="157">
        <f t="shared" si="22"/>
        <v>0</v>
      </c>
      <c r="AO33" s="52"/>
      <c r="AP33" s="52">
        <f t="shared" si="23"/>
        <v>0</v>
      </c>
      <c r="AQ33" s="157" t="e">
        <f t="shared" si="24"/>
        <v>#DIV/0!</v>
      </c>
      <c r="AR33" s="52"/>
      <c r="AS33" s="147">
        <f t="shared" si="25"/>
        <v>0</v>
      </c>
      <c r="AT33" s="157">
        <f t="shared" si="26"/>
        <v>0</v>
      </c>
      <c r="AU33" s="52"/>
      <c r="AV33" s="52">
        <f t="shared" si="27"/>
        <v>0</v>
      </c>
      <c r="AW33" s="157" t="e">
        <f t="shared" si="28"/>
        <v>#DIV/0!</v>
      </c>
      <c r="AX33" s="52"/>
      <c r="AY33" s="147">
        <f t="shared" si="29"/>
        <v>0</v>
      </c>
      <c r="AZ33" s="157">
        <f t="shared" si="30"/>
        <v>0</v>
      </c>
      <c r="BA33" s="52"/>
      <c r="BB33" s="52">
        <f t="shared" si="31"/>
        <v>0</v>
      </c>
      <c r="BC33" s="157" t="e">
        <f t="shared" si="32"/>
        <v>#DIV/0!</v>
      </c>
      <c r="BD33" s="52"/>
      <c r="BE33" s="147">
        <f t="shared" si="33"/>
        <v>0</v>
      </c>
      <c r="BF33" s="157">
        <f t="shared" si="34"/>
        <v>0</v>
      </c>
      <c r="BG33" s="52"/>
      <c r="BH33" s="52">
        <f t="shared" si="35"/>
        <v>0</v>
      </c>
      <c r="BI33" s="157" t="e">
        <f t="shared" si="36"/>
        <v>#DIV/0!</v>
      </c>
      <c r="BJ33" s="52"/>
      <c r="BK33" s="147">
        <f t="shared" si="37"/>
        <v>0</v>
      </c>
      <c r="BL33" s="157">
        <f t="shared" si="38"/>
        <v>0</v>
      </c>
      <c r="BM33" s="52"/>
      <c r="BN33" s="52">
        <f t="shared" si="39"/>
        <v>0</v>
      </c>
      <c r="BO33" s="157" t="e">
        <f t="shared" si="40"/>
        <v>#DIV/0!</v>
      </c>
      <c r="BP33" s="52"/>
      <c r="BQ33" s="147">
        <f t="shared" si="41"/>
        <v>0</v>
      </c>
      <c r="BR33" s="157">
        <f t="shared" si="42"/>
        <v>0</v>
      </c>
      <c r="BS33" s="52"/>
      <c r="BT33" s="52">
        <f t="shared" si="43"/>
        <v>0</v>
      </c>
      <c r="BU33" s="157" t="e">
        <f t="shared" si="44"/>
        <v>#DIV/0!</v>
      </c>
      <c r="BV33" s="52"/>
      <c r="BW33" s="147">
        <f t="shared" si="45"/>
        <v>0</v>
      </c>
      <c r="BX33" s="157">
        <f t="shared" si="46"/>
        <v>0</v>
      </c>
      <c r="BY33" s="52"/>
      <c r="BZ33" s="52">
        <f t="shared" si="47"/>
        <v>0</v>
      </c>
      <c r="CA33" s="157" t="e">
        <f t="shared" si="48"/>
        <v>#DIV/0!</v>
      </c>
      <c r="CB33" s="52"/>
      <c r="CC33" s="147">
        <f t="shared" si="49"/>
        <v>0</v>
      </c>
      <c r="CD33" s="157">
        <f t="shared" si="50"/>
        <v>0</v>
      </c>
      <c r="CE33" s="52"/>
      <c r="CF33" s="158">
        <f t="shared" si="51"/>
        <v>0</v>
      </c>
      <c r="CG33" s="157" t="e">
        <f t="shared" si="52"/>
        <v>#DIV/0!</v>
      </c>
      <c r="CH33" s="52"/>
      <c r="CI33" s="147">
        <f t="shared" si="53"/>
        <v>0</v>
      </c>
      <c r="CJ33" s="157">
        <f t="shared" si="54"/>
        <v>0</v>
      </c>
      <c r="CK33" s="52">
        <f t="shared" si="55"/>
        <v>0</v>
      </c>
      <c r="CL33" s="147">
        <f t="shared" si="56"/>
        <v>0</v>
      </c>
      <c r="CM33" s="157" t="e">
        <f t="shared" si="57"/>
        <v>#DIV/0!</v>
      </c>
      <c r="CN33" s="52">
        <f t="shared" si="58"/>
        <v>0</v>
      </c>
      <c r="CO33" s="147">
        <f t="shared" si="59"/>
        <v>0</v>
      </c>
      <c r="CP33" s="157">
        <f t="shared" si="60"/>
        <v>100</v>
      </c>
      <c r="CQ33" s="52">
        <f t="shared" si="61"/>
        <v>2</v>
      </c>
      <c r="CR33" s="147">
        <f t="shared" si="62"/>
        <v>28.1</v>
      </c>
      <c r="CS33" s="157" t="e">
        <f t="shared" si="63"/>
        <v>#DIV/0!</v>
      </c>
      <c r="CT33" s="52">
        <f t="shared" si="64"/>
        <v>0</v>
      </c>
      <c r="CU33" s="147">
        <f t="shared" si="65"/>
        <v>0</v>
      </c>
      <c r="CV33" s="156">
        <f t="shared" si="66"/>
        <v>0</v>
      </c>
      <c r="CW33" s="52">
        <f t="shared" si="67"/>
        <v>0</v>
      </c>
      <c r="CX33" s="147">
        <f t="shared" si="68"/>
        <v>0</v>
      </c>
      <c r="CY33" s="156">
        <f t="shared" si="69"/>
        <v>1</v>
      </c>
      <c r="CZ33" s="52">
        <f t="shared" si="70"/>
        <v>2</v>
      </c>
      <c r="DA33" s="147">
        <f t="shared" si="71"/>
        <v>28.1</v>
      </c>
    </row>
    <row r="34" spans="1:105" s="159" customFormat="1">
      <c r="A34" s="32" t="s">
        <v>158</v>
      </c>
      <c r="B34" s="191" t="s">
        <v>358</v>
      </c>
      <c r="C34" s="54" t="s">
        <v>385</v>
      </c>
      <c r="D34" s="480" t="s">
        <v>484</v>
      </c>
      <c r="E34" s="54" t="s">
        <v>11</v>
      </c>
      <c r="F34" s="489">
        <v>14.64</v>
      </c>
      <c r="G34" s="19">
        <v>7</v>
      </c>
      <c r="H34" s="89">
        <f t="shared" si="0"/>
        <v>7</v>
      </c>
      <c r="I34" s="89">
        <f t="shared" si="0"/>
        <v>7</v>
      </c>
      <c r="J34" s="89">
        <f t="shared" si="1"/>
        <v>0</v>
      </c>
      <c r="K34" s="89">
        <f t="shared" si="1"/>
        <v>0</v>
      </c>
      <c r="L34" s="30">
        <f t="shared" si="2"/>
        <v>20.27</v>
      </c>
      <c r="M34" s="31">
        <f t="shared" si="3"/>
        <v>141.88999999999999</v>
      </c>
      <c r="N34" s="148">
        <f t="shared" si="4"/>
        <v>0</v>
      </c>
      <c r="O34" s="148">
        <f t="shared" si="5"/>
        <v>0</v>
      </c>
      <c r="P34" s="157">
        <f t="shared" si="6"/>
        <v>0</v>
      </c>
      <c r="Q34" s="52"/>
      <c r="R34" s="147">
        <f t="shared" si="7"/>
        <v>0</v>
      </c>
      <c r="S34" s="496" t="e">
        <f t="shared" si="8"/>
        <v>#DIV/0!</v>
      </c>
      <c r="T34" s="52"/>
      <c r="U34" s="158">
        <f t="shared" si="9"/>
        <v>0</v>
      </c>
      <c r="V34" s="157">
        <f t="shared" si="10"/>
        <v>0</v>
      </c>
      <c r="W34" s="497"/>
      <c r="X34" s="147">
        <f t="shared" si="11"/>
        <v>0</v>
      </c>
      <c r="Y34" s="496" t="e">
        <f t="shared" si="12"/>
        <v>#DIV/0!</v>
      </c>
      <c r="Z34" s="52"/>
      <c r="AA34" s="147">
        <f t="shared" si="13"/>
        <v>0</v>
      </c>
      <c r="AB34" s="157">
        <f t="shared" si="14"/>
        <v>0</v>
      </c>
      <c r="AC34" s="52"/>
      <c r="AD34" s="52">
        <f t="shared" si="15"/>
        <v>0</v>
      </c>
      <c r="AE34" s="157" t="e">
        <f t="shared" si="16"/>
        <v>#DIV/0!</v>
      </c>
      <c r="AF34" s="52"/>
      <c r="AG34" s="147">
        <f t="shared" si="17"/>
        <v>0</v>
      </c>
      <c r="AH34" s="157">
        <f t="shared" si="18"/>
        <v>0</v>
      </c>
      <c r="AI34" s="52"/>
      <c r="AJ34" s="52">
        <f t="shared" si="19"/>
        <v>0</v>
      </c>
      <c r="AK34" s="157" t="e">
        <f t="shared" si="20"/>
        <v>#DIV/0!</v>
      </c>
      <c r="AL34" s="52"/>
      <c r="AM34" s="147">
        <f t="shared" si="21"/>
        <v>0</v>
      </c>
      <c r="AN34" s="157">
        <f t="shared" si="22"/>
        <v>0</v>
      </c>
      <c r="AO34" s="52"/>
      <c r="AP34" s="52">
        <f t="shared" si="23"/>
        <v>0</v>
      </c>
      <c r="AQ34" s="157" t="e">
        <f t="shared" si="24"/>
        <v>#DIV/0!</v>
      </c>
      <c r="AR34" s="52"/>
      <c r="AS34" s="147">
        <f t="shared" si="25"/>
        <v>0</v>
      </c>
      <c r="AT34" s="157">
        <f t="shared" si="26"/>
        <v>0</v>
      </c>
      <c r="AU34" s="52"/>
      <c r="AV34" s="52">
        <f t="shared" si="27"/>
        <v>0</v>
      </c>
      <c r="AW34" s="157" t="e">
        <f t="shared" si="28"/>
        <v>#DIV/0!</v>
      </c>
      <c r="AX34" s="52"/>
      <c r="AY34" s="147">
        <f t="shared" si="29"/>
        <v>0</v>
      </c>
      <c r="AZ34" s="157">
        <f t="shared" si="30"/>
        <v>0</v>
      </c>
      <c r="BA34" s="52"/>
      <c r="BB34" s="52">
        <f t="shared" si="31"/>
        <v>0</v>
      </c>
      <c r="BC34" s="157" t="e">
        <f t="shared" si="32"/>
        <v>#DIV/0!</v>
      </c>
      <c r="BD34" s="52"/>
      <c r="BE34" s="147">
        <f t="shared" si="33"/>
        <v>0</v>
      </c>
      <c r="BF34" s="157">
        <f t="shared" si="34"/>
        <v>0</v>
      </c>
      <c r="BG34" s="52"/>
      <c r="BH34" s="52">
        <f t="shared" si="35"/>
        <v>0</v>
      </c>
      <c r="BI34" s="157" t="e">
        <f t="shared" si="36"/>
        <v>#DIV/0!</v>
      </c>
      <c r="BJ34" s="52"/>
      <c r="BK34" s="147">
        <f t="shared" si="37"/>
        <v>0</v>
      </c>
      <c r="BL34" s="157">
        <f t="shared" si="38"/>
        <v>0</v>
      </c>
      <c r="BM34" s="52"/>
      <c r="BN34" s="52">
        <f t="shared" si="39"/>
        <v>0</v>
      </c>
      <c r="BO34" s="157" t="e">
        <f t="shared" si="40"/>
        <v>#DIV/0!</v>
      </c>
      <c r="BP34" s="52"/>
      <c r="BQ34" s="147">
        <f t="shared" si="41"/>
        <v>0</v>
      </c>
      <c r="BR34" s="157">
        <f t="shared" si="42"/>
        <v>0</v>
      </c>
      <c r="BS34" s="52"/>
      <c r="BT34" s="52">
        <f t="shared" si="43"/>
        <v>0</v>
      </c>
      <c r="BU34" s="157" t="e">
        <f t="shared" si="44"/>
        <v>#DIV/0!</v>
      </c>
      <c r="BV34" s="52"/>
      <c r="BW34" s="147">
        <f t="shared" si="45"/>
        <v>0</v>
      </c>
      <c r="BX34" s="157">
        <f t="shared" si="46"/>
        <v>0</v>
      </c>
      <c r="BY34" s="52"/>
      <c r="BZ34" s="52">
        <f t="shared" si="47"/>
        <v>0</v>
      </c>
      <c r="CA34" s="157" t="e">
        <f t="shared" si="48"/>
        <v>#DIV/0!</v>
      </c>
      <c r="CB34" s="52"/>
      <c r="CC34" s="147">
        <f t="shared" si="49"/>
        <v>0</v>
      </c>
      <c r="CD34" s="157">
        <f t="shared" si="50"/>
        <v>0</v>
      </c>
      <c r="CE34" s="52"/>
      <c r="CF34" s="158">
        <f t="shared" si="51"/>
        <v>0</v>
      </c>
      <c r="CG34" s="157" t="e">
        <f t="shared" si="52"/>
        <v>#DIV/0!</v>
      </c>
      <c r="CH34" s="52"/>
      <c r="CI34" s="147">
        <f t="shared" si="53"/>
        <v>0</v>
      </c>
      <c r="CJ34" s="157">
        <f t="shared" si="54"/>
        <v>0</v>
      </c>
      <c r="CK34" s="52">
        <f t="shared" si="55"/>
        <v>0</v>
      </c>
      <c r="CL34" s="147">
        <f t="shared" si="56"/>
        <v>0</v>
      </c>
      <c r="CM34" s="157" t="e">
        <f t="shared" si="57"/>
        <v>#DIV/0!</v>
      </c>
      <c r="CN34" s="52">
        <f t="shared" si="58"/>
        <v>0</v>
      </c>
      <c r="CO34" s="147">
        <f t="shared" si="59"/>
        <v>0</v>
      </c>
      <c r="CP34" s="157">
        <f t="shared" si="60"/>
        <v>100</v>
      </c>
      <c r="CQ34" s="52">
        <f t="shared" si="61"/>
        <v>7</v>
      </c>
      <c r="CR34" s="147">
        <f t="shared" si="62"/>
        <v>141.88999999999999</v>
      </c>
      <c r="CS34" s="157" t="e">
        <f t="shared" si="63"/>
        <v>#DIV/0!</v>
      </c>
      <c r="CT34" s="52">
        <f t="shared" si="64"/>
        <v>0</v>
      </c>
      <c r="CU34" s="147">
        <f t="shared" si="65"/>
        <v>0</v>
      </c>
      <c r="CV34" s="156">
        <f t="shared" si="66"/>
        <v>0</v>
      </c>
      <c r="CW34" s="52">
        <f t="shared" si="67"/>
        <v>0</v>
      </c>
      <c r="CX34" s="147">
        <f t="shared" si="68"/>
        <v>0</v>
      </c>
      <c r="CY34" s="156">
        <f t="shared" si="69"/>
        <v>1</v>
      </c>
      <c r="CZ34" s="52">
        <f t="shared" si="70"/>
        <v>7</v>
      </c>
      <c r="DA34" s="147">
        <f t="shared" si="71"/>
        <v>141.88999999999999</v>
      </c>
    </row>
    <row r="35" spans="1:105" s="159" customFormat="1">
      <c r="A35" s="32" t="s">
        <v>159</v>
      </c>
      <c r="B35" s="191" t="s">
        <v>358</v>
      </c>
      <c r="C35" s="54" t="s">
        <v>386</v>
      </c>
      <c r="D35" s="480" t="s">
        <v>485</v>
      </c>
      <c r="E35" s="54" t="s">
        <v>11</v>
      </c>
      <c r="F35" s="481">
        <v>16.02</v>
      </c>
      <c r="G35" s="19">
        <v>15</v>
      </c>
      <c r="H35" s="89">
        <f t="shared" si="0"/>
        <v>15</v>
      </c>
      <c r="I35" s="89">
        <f t="shared" si="0"/>
        <v>15</v>
      </c>
      <c r="J35" s="89">
        <f t="shared" si="1"/>
        <v>0</v>
      </c>
      <c r="K35" s="89">
        <f t="shared" si="1"/>
        <v>0</v>
      </c>
      <c r="L35" s="30">
        <f t="shared" si="2"/>
        <v>22.18</v>
      </c>
      <c r="M35" s="31">
        <f t="shared" si="3"/>
        <v>332.7</v>
      </c>
      <c r="N35" s="148">
        <f t="shared" si="4"/>
        <v>0</v>
      </c>
      <c r="O35" s="148">
        <f t="shared" si="5"/>
        <v>0</v>
      </c>
      <c r="P35" s="157">
        <f t="shared" si="6"/>
        <v>0</v>
      </c>
      <c r="Q35" s="52"/>
      <c r="R35" s="147">
        <f t="shared" si="7"/>
        <v>0</v>
      </c>
      <c r="S35" s="496" t="e">
        <f t="shared" si="8"/>
        <v>#DIV/0!</v>
      </c>
      <c r="T35" s="52"/>
      <c r="U35" s="158">
        <f t="shared" si="9"/>
        <v>0</v>
      </c>
      <c r="V35" s="157">
        <f t="shared" si="10"/>
        <v>0</v>
      </c>
      <c r="W35" s="497"/>
      <c r="X35" s="147">
        <f t="shared" si="11"/>
        <v>0</v>
      </c>
      <c r="Y35" s="496" t="e">
        <f t="shared" si="12"/>
        <v>#DIV/0!</v>
      </c>
      <c r="Z35" s="52"/>
      <c r="AA35" s="147">
        <f t="shared" si="13"/>
        <v>0</v>
      </c>
      <c r="AB35" s="157">
        <f t="shared" si="14"/>
        <v>0</v>
      </c>
      <c r="AC35" s="52"/>
      <c r="AD35" s="52">
        <f t="shared" si="15"/>
        <v>0</v>
      </c>
      <c r="AE35" s="157" t="e">
        <f t="shared" si="16"/>
        <v>#DIV/0!</v>
      </c>
      <c r="AF35" s="52"/>
      <c r="AG35" s="147">
        <f t="shared" si="17"/>
        <v>0</v>
      </c>
      <c r="AH35" s="157">
        <f t="shared" si="18"/>
        <v>0</v>
      </c>
      <c r="AI35" s="52"/>
      <c r="AJ35" s="52">
        <f t="shared" si="19"/>
        <v>0</v>
      </c>
      <c r="AK35" s="157" t="e">
        <f t="shared" si="20"/>
        <v>#DIV/0!</v>
      </c>
      <c r="AL35" s="52"/>
      <c r="AM35" s="147">
        <f t="shared" si="21"/>
        <v>0</v>
      </c>
      <c r="AN35" s="157">
        <f t="shared" si="22"/>
        <v>0</v>
      </c>
      <c r="AO35" s="52"/>
      <c r="AP35" s="52">
        <f t="shared" si="23"/>
        <v>0</v>
      </c>
      <c r="AQ35" s="157" t="e">
        <f t="shared" si="24"/>
        <v>#DIV/0!</v>
      </c>
      <c r="AR35" s="52"/>
      <c r="AS35" s="147">
        <f t="shared" si="25"/>
        <v>0</v>
      </c>
      <c r="AT35" s="157">
        <f t="shared" si="26"/>
        <v>0</v>
      </c>
      <c r="AU35" s="52"/>
      <c r="AV35" s="52">
        <f t="shared" si="27"/>
        <v>0</v>
      </c>
      <c r="AW35" s="157" t="e">
        <f t="shared" si="28"/>
        <v>#DIV/0!</v>
      </c>
      <c r="AX35" s="52"/>
      <c r="AY35" s="147">
        <f t="shared" si="29"/>
        <v>0</v>
      </c>
      <c r="AZ35" s="157">
        <f t="shared" si="30"/>
        <v>0</v>
      </c>
      <c r="BA35" s="52"/>
      <c r="BB35" s="52">
        <f t="shared" si="31"/>
        <v>0</v>
      </c>
      <c r="BC35" s="157" t="e">
        <f t="shared" si="32"/>
        <v>#DIV/0!</v>
      </c>
      <c r="BD35" s="52"/>
      <c r="BE35" s="147">
        <f t="shared" si="33"/>
        <v>0</v>
      </c>
      <c r="BF35" s="157">
        <f t="shared" si="34"/>
        <v>0</v>
      </c>
      <c r="BG35" s="52"/>
      <c r="BH35" s="52">
        <f t="shared" si="35"/>
        <v>0</v>
      </c>
      <c r="BI35" s="157" t="e">
        <f t="shared" si="36"/>
        <v>#DIV/0!</v>
      </c>
      <c r="BJ35" s="52"/>
      <c r="BK35" s="147">
        <f t="shared" si="37"/>
        <v>0</v>
      </c>
      <c r="BL35" s="157">
        <f t="shared" si="38"/>
        <v>0</v>
      </c>
      <c r="BM35" s="52"/>
      <c r="BN35" s="52">
        <f t="shared" si="39"/>
        <v>0</v>
      </c>
      <c r="BO35" s="157" t="e">
        <f t="shared" si="40"/>
        <v>#DIV/0!</v>
      </c>
      <c r="BP35" s="52"/>
      <c r="BQ35" s="147">
        <f t="shared" si="41"/>
        <v>0</v>
      </c>
      <c r="BR35" s="157">
        <f t="shared" si="42"/>
        <v>0</v>
      </c>
      <c r="BS35" s="52"/>
      <c r="BT35" s="52">
        <f t="shared" si="43"/>
        <v>0</v>
      </c>
      <c r="BU35" s="157" t="e">
        <f t="shared" si="44"/>
        <v>#DIV/0!</v>
      </c>
      <c r="BV35" s="52"/>
      <c r="BW35" s="147">
        <f t="shared" si="45"/>
        <v>0</v>
      </c>
      <c r="BX35" s="157">
        <f t="shared" si="46"/>
        <v>0</v>
      </c>
      <c r="BY35" s="52"/>
      <c r="BZ35" s="52">
        <f t="shared" si="47"/>
        <v>0</v>
      </c>
      <c r="CA35" s="157" t="e">
        <f t="shared" si="48"/>
        <v>#DIV/0!</v>
      </c>
      <c r="CB35" s="52"/>
      <c r="CC35" s="147">
        <f t="shared" si="49"/>
        <v>0</v>
      </c>
      <c r="CD35" s="157">
        <f t="shared" si="50"/>
        <v>0</v>
      </c>
      <c r="CE35" s="52"/>
      <c r="CF35" s="158">
        <f t="shared" si="51"/>
        <v>0</v>
      </c>
      <c r="CG35" s="157" t="e">
        <f t="shared" si="52"/>
        <v>#DIV/0!</v>
      </c>
      <c r="CH35" s="52"/>
      <c r="CI35" s="147">
        <f t="shared" si="53"/>
        <v>0</v>
      </c>
      <c r="CJ35" s="157">
        <f t="shared" si="54"/>
        <v>0</v>
      </c>
      <c r="CK35" s="52">
        <f t="shared" si="55"/>
        <v>0</v>
      </c>
      <c r="CL35" s="147">
        <f t="shared" si="56"/>
        <v>0</v>
      </c>
      <c r="CM35" s="157" t="e">
        <f t="shared" si="57"/>
        <v>#DIV/0!</v>
      </c>
      <c r="CN35" s="52">
        <f t="shared" si="58"/>
        <v>0</v>
      </c>
      <c r="CO35" s="147">
        <f t="shared" si="59"/>
        <v>0</v>
      </c>
      <c r="CP35" s="157">
        <f t="shared" si="60"/>
        <v>100</v>
      </c>
      <c r="CQ35" s="52">
        <f t="shared" si="61"/>
        <v>15</v>
      </c>
      <c r="CR35" s="147">
        <f t="shared" si="62"/>
        <v>332.7</v>
      </c>
      <c r="CS35" s="157" t="e">
        <f t="shared" si="63"/>
        <v>#DIV/0!</v>
      </c>
      <c r="CT35" s="52">
        <f t="shared" si="64"/>
        <v>0</v>
      </c>
      <c r="CU35" s="147">
        <f t="shared" si="65"/>
        <v>0</v>
      </c>
      <c r="CV35" s="156">
        <f t="shared" si="66"/>
        <v>0</v>
      </c>
      <c r="CW35" s="52">
        <f t="shared" si="67"/>
        <v>0</v>
      </c>
      <c r="CX35" s="147">
        <f t="shared" si="68"/>
        <v>0</v>
      </c>
      <c r="CY35" s="156">
        <f t="shared" si="69"/>
        <v>1</v>
      </c>
      <c r="CZ35" s="52">
        <f t="shared" si="70"/>
        <v>15</v>
      </c>
      <c r="DA35" s="147">
        <f t="shared" si="71"/>
        <v>332.7</v>
      </c>
    </row>
    <row r="36" spans="1:105" s="159" customFormat="1">
      <c r="A36" s="32" t="s">
        <v>159</v>
      </c>
      <c r="B36" s="191" t="s">
        <v>358</v>
      </c>
      <c r="C36" s="54" t="s">
        <v>486</v>
      </c>
      <c r="D36" s="480" t="s">
        <v>487</v>
      </c>
      <c r="E36" s="54" t="s">
        <v>11</v>
      </c>
      <c r="F36" s="481">
        <v>35.68</v>
      </c>
      <c r="G36" s="19">
        <v>2</v>
      </c>
      <c r="H36" s="89">
        <f t="shared" si="0"/>
        <v>2</v>
      </c>
      <c r="I36" s="89">
        <f t="shared" si="0"/>
        <v>2</v>
      </c>
      <c r="J36" s="89">
        <f t="shared" si="1"/>
        <v>0</v>
      </c>
      <c r="K36" s="89">
        <f t="shared" si="1"/>
        <v>0</v>
      </c>
      <c r="L36" s="30">
        <f t="shared" si="2"/>
        <v>49.4</v>
      </c>
      <c r="M36" s="31">
        <f t="shared" si="3"/>
        <v>98.8</v>
      </c>
      <c r="N36" s="148">
        <f t="shared" si="4"/>
        <v>0</v>
      </c>
      <c r="O36" s="148">
        <f t="shared" si="5"/>
        <v>0</v>
      </c>
      <c r="P36" s="157">
        <f t="shared" si="6"/>
        <v>0</v>
      </c>
      <c r="Q36" s="52"/>
      <c r="R36" s="147">
        <f t="shared" si="7"/>
        <v>0</v>
      </c>
      <c r="S36" s="496" t="e">
        <f t="shared" si="8"/>
        <v>#DIV/0!</v>
      </c>
      <c r="T36" s="52"/>
      <c r="U36" s="158">
        <f t="shared" si="9"/>
        <v>0</v>
      </c>
      <c r="V36" s="157">
        <f t="shared" si="10"/>
        <v>0</v>
      </c>
      <c r="W36" s="497"/>
      <c r="X36" s="147">
        <f t="shared" si="11"/>
        <v>0</v>
      </c>
      <c r="Y36" s="496" t="e">
        <f t="shared" si="12"/>
        <v>#DIV/0!</v>
      </c>
      <c r="Z36" s="52"/>
      <c r="AA36" s="147">
        <f t="shared" si="13"/>
        <v>0</v>
      </c>
      <c r="AB36" s="157">
        <f t="shared" si="14"/>
        <v>0</v>
      </c>
      <c r="AC36" s="52"/>
      <c r="AD36" s="52">
        <f t="shared" si="15"/>
        <v>0</v>
      </c>
      <c r="AE36" s="157" t="e">
        <f t="shared" si="16"/>
        <v>#DIV/0!</v>
      </c>
      <c r="AF36" s="52"/>
      <c r="AG36" s="147">
        <f t="shared" si="17"/>
        <v>0</v>
      </c>
      <c r="AH36" s="157">
        <f t="shared" si="18"/>
        <v>0</v>
      </c>
      <c r="AI36" s="52"/>
      <c r="AJ36" s="52">
        <f t="shared" si="19"/>
        <v>0</v>
      </c>
      <c r="AK36" s="157" t="e">
        <f t="shared" si="20"/>
        <v>#DIV/0!</v>
      </c>
      <c r="AL36" s="52"/>
      <c r="AM36" s="147">
        <f t="shared" si="21"/>
        <v>0</v>
      </c>
      <c r="AN36" s="157">
        <f t="shared" si="22"/>
        <v>0</v>
      </c>
      <c r="AO36" s="52"/>
      <c r="AP36" s="52">
        <f t="shared" si="23"/>
        <v>0</v>
      </c>
      <c r="AQ36" s="157" t="e">
        <f t="shared" si="24"/>
        <v>#DIV/0!</v>
      </c>
      <c r="AR36" s="52"/>
      <c r="AS36" s="147">
        <f t="shared" si="25"/>
        <v>0</v>
      </c>
      <c r="AT36" s="157">
        <f t="shared" si="26"/>
        <v>0</v>
      </c>
      <c r="AU36" s="52"/>
      <c r="AV36" s="52">
        <f t="shared" si="27"/>
        <v>0</v>
      </c>
      <c r="AW36" s="157" t="e">
        <f t="shared" si="28"/>
        <v>#DIV/0!</v>
      </c>
      <c r="AX36" s="52"/>
      <c r="AY36" s="147">
        <f t="shared" si="29"/>
        <v>0</v>
      </c>
      <c r="AZ36" s="157">
        <f t="shared" si="30"/>
        <v>0</v>
      </c>
      <c r="BA36" s="52"/>
      <c r="BB36" s="52">
        <f t="shared" si="31"/>
        <v>0</v>
      </c>
      <c r="BC36" s="157" t="e">
        <f t="shared" si="32"/>
        <v>#DIV/0!</v>
      </c>
      <c r="BD36" s="52"/>
      <c r="BE36" s="147">
        <f t="shared" si="33"/>
        <v>0</v>
      </c>
      <c r="BF36" s="157">
        <f t="shared" si="34"/>
        <v>0</v>
      </c>
      <c r="BG36" s="52"/>
      <c r="BH36" s="52">
        <f t="shared" si="35"/>
        <v>0</v>
      </c>
      <c r="BI36" s="157" t="e">
        <f t="shared" si="36"/>
        <v>#DIV/0!</v>
      </c>
      <c r="BJ36" s="52"/>
      <c r="BK36" s="147">
        <f t="shared" si="37"/>
        <v>0</v>
      </c>
      <c r="BL36" s="157">
        <f t="shared" si="38"/>
        <v>0</v>
      </c>
      <c r="BM36" s="52"/>
      <c r="BN36" s="52">
        <f t="shared" si="39"/>
        <v>0</v>
      </c>
      <c r="BO36" s="157" t="e">
        <f t="shared" si="40"/>
        <v>#DIV/0!</v>
      </c>
      <c r="BP36" s="52"/>
      <c r="BQ36" s="147">
        <f t="shared" si="41"/>
        <v>0</v>
      </c>
      <c r="BR36" s="157">
        <f t="shared" si="42"/>
        <v>0</v>
      </c>
      <c r="BS36" s="52"/>
      <c r="BT36" s="52">
        <f t="shared" si="43"/>
        <v>0</v>
      </c>
      <c r="BU36" s="157" t="e">
        <f t="shared" si="44"/>
        <v>#DIV/0!</v>
      </c>
      <c r="BV36" s="52"/>
      <c r="BW36" s="147">
        <f t="shared" si="45"/>
        <v>0</v>
      </c>
      <c r="BX36" s="157">
        <f t="shared" si="46"/>
        <v>0</v>
      </c>
      <c r="BY36" s="52"/>
      <c r="BZ36" s="52">
        <f t="shared" si="47"/>
        <v>0</v>
      </c>
      <c r="CA36" s="157" t="e">
        <f t="shared" si="48"/>
        <v>#DIV/0!</v>
      </c>
      <c r="CB36" s="52"/>
      <c r="CC36" s="147">
        <f t="shared" si="49"/>
        <v>0</v>
      </c>
      <c r="CD36" s="157">
        <f t="shared" si="50"/>
        <v>0</v>
      </c>
      <c r="CE36" s="52"/>
      <c r="CF36" s="158">
        <f t="shared" si="51"/>
        <v>0</v>
      </c>
      <c r="CG36" s="157" t="e">
        <f t="shared" si="52"/>
        <v>#DIV/0!</v>
      </c>
      <c r="CH36" s="52"/>
      <c r="CI36" s="147">
        <f t="shared" si="53"/>
        <v>0</v>
      </c>
      <c r="CJ36" s="157">
        <f t="shared" si="54"/>
        <v>0</v>
      </c>
      <c r="CK36" s="52">
        <f t="shared" si="55"/>
        <v>0</v>
      </c>
      <c r="CL36" s="147">
        <f t="shared" si="56"/>
        <v>0</v>
      </c>
      <c r="CM36" s="157" t="e">
        <f t="shared" si="57"/>
        <v>#DIV/0!</v>
      </c>
      <c r="CN36" s="52">
        <f t="shared" si="58"/>
        <v>0</v>
      </c>
      <c r="CO36" s="147">
        <f t="shared" si="59"/>
        <v>0</v>
      </c>
      <c r="CP36" s="157">
        <f t="shared" si="60"/>
        <v>100</v>
      </c>
      <c r="CQ36" s="52">
        <f t="shared" si="61"/>
        <v>2</v>
      </c>
      <c r="CR36" s="147">
        <f t="shared" si="62"/>
        <v>98.8</v>
      </c>
      <c r="CS36" s="157" t="e">
        <f t="shared" si="63"/>
        <v>#DIV/0!</v>
      </c>
      <c r="CT36" s="52">
        <f t="shared" si="64"/>
        <v>0</v>
      </c>
      <c r="CU36" s="147">
        <f t="shared" si="65"/>
        <v>0</v>
      </c>
      <c r="CV36" s="156">
        <f t="shared" si="66"/>
        <v>0</v>
      </c>
      <c r="CW36" s="52">
        <f t="shared" si="67"/>
        <v>0</v>
      </c>
      <c r="CX36" s="147">
        <f t="shared" si="68"/>
        <v>0</v>
      </c>
      <c r="CY36" s="156">
        <f t="shared" si="69"/>
        <v>1</v>
      </c>
      <c r="CZ36" s="52">
        <f t="shared" si="70"/>
        <v>2</v>
      </c>
      <c r="DA36" s="147">
        <f t="shared" si="71"/>
        <v>98.8</v>
      </c>
    </row>
    <row r="37" spans="1:105" s="159" customFormat="1">
      <c r="A37" s="32" t="s">
        <v>160</v>
      </c>
      <c r="B37" s="54" t="s">
        <v>358</v>
      </c>
      <c r="C37" s="54" t="s">
        <v>488</v>
      </c>
      <c r="D37" s="486" t="s">
        <v>489</v>
      </c>
      <c r="E37" s="54" t="s">
        <v>11</v>
      </c>
      <c r="F37" s="490">
        <v>3.7250000000000001</v>
      </c>
      <c r="G37" s="19">
        <v>160</v>
      </c>
      <c r="H37" s="89">
        <f t="shared" si="0"/>
        <v>160</v>
      </c>
      <c r="I37" s="89">
        <f t="shared" si="0"/>
        <v>160</v>
      </c>
      <c r="J37" s="89">
        <f t="shared" si="1"/>
        <v>0</v>
      </c>
      <c r="K37" s="89">
        <f t="shared" si="1"/>
        <v>0</v>
      </c>
      <c r="L37" s="30">
        <f t="shared" si="2"/>
        <v>5.16</v>
      </c>
      <c r="M37" s="31">
        <f t="shared" si="3"/>
        <v>825.6</v>
      </c>
      <c r="N37" s="148">
        <f t="shared" si="4"/>
        <v>0</v>
      </c>
      <c r="O37" s="148">
        <f t="shared" si="5"/>
        <v>0</v>
      </c>
      <c r="P37" s="157">
        <f t="shared" si="6"/>
        <v>0</v>
      </c>
      <c r="Q37" s="52"/>
      <c r="R37" s="147">
        <f t="shared" si="7"/>
        <v>0</v>
      </c>
      <c r="S37" s="496" t="e">
        <f t="shared" si="8"/>
        <v>#DIV/0!</v>
      </c>
      <c r="T37" s="52"/>
      <c r="U37" s="158">
        <f t="shared" si="9"/>
        <v>0</v>
      </c>
      <c r="V37" s="157">
        <f t="shared" si="10"/>
        <v>0</v>
      </c>
      <c r="W37" s="497"/>
      <c r="X37" s="147">
        <f t="shared" si="11"/>
        <v>0</v>
      </c>
      <c r="Y37" s="496" t="e">
        <f t="shared" si="12"/>
        <v>#DIV/0!</v>
      </c>
      <c r="Z37" s="52"/>
      <c r="AA37" s="147">
        <f t="shared" si="13"/>
        <v>0</v>
      </c>
      <c r="AB37" s="157">
        <f t="shared" si="14"/>
        <v>0</v>
      </c>
      <c r="AC37" s="52"/>
      <c r="AD37" s="52">
        <f t="shared" si="15"/>
        <v>0</v>
      </c>
      <c r="AE37" s="157" t="e">
        <f t="shared" si="16"/>
        <v>#DIV/0!</v>
      </c>
      <c r="AF37" s="52"/>
      <c r="AG37" s="147">
        <f t="shared" si="17"/>
        <v>0</v>
      </c>
      <c r="AH37" s="157">
        <f t="shared" si="18"/>
        <v>0</v>
      </c>
      <c r="AI37" s="52"/>
      <c r="AJ37" s="52">
        <f t="shared" si="19"/>
        <v>0</v>
      </c>
      <c r="AK37" s="157" t="e">
        <f t="shared" si="20"/>
        <v>#DIV/0!</v>
      </c>
      <c r="AL37" s="52"/>
      <c r="AM37" s="147">
        <f t="shared" si="21"/>
        <v>0</v>
      </c>
      <c r="AN37" s="157">
        <f t="shared" si="22"/>
        <v>0</v>
      </c>
      <c r="AO37" s="52"/>
      <c r="AP37" s="52">
        <f t="shared" si="23"/>
        <v>0</v>
      </c>
      <c r="AQ37" s="157" t="e">
        <f t="shared" si="24"/>
        <v>#DIV/0!</v>
      </c>
      <c r="AR37" s="52"/>
      <c r="AS37" s="147">
        <f t="shared" si="25"/>
        <v>0</v>
      </c>
      <c r="AT37" s="157">
        <f t="shared" si="26"/>
        <v>0</v>
      </c>
      <c r="AU37" s="52"/>
      <c r="AV37" s="52">
        <f t="shared" si="27"/>
        <v>0</v>
      </c>
      <c r="AW37" s="157" t="e">
        <f t="shared" si="28"/>
        <v>#DIV/0!</v>
      </c>
      <c r="AX37" s="52"/>
      <c r="AY37" s="147">
        <f t="shared" si="29"/>
        <v>0</v>
      </c>
      <c r="AZ37" s="157">
        <f t="shared" si="30"/>
        <v>0</v>
      </c>
      <c r="BA37" s="52"/>
      <c r="BB37" s="52">
        <f t="shared" si="31"/>
        <v>0</v>
      </c>
      <c r="BC37" s="157" t="e">
        <f t="shared" si="32"/>
        <v>#DIV/0!</v>
      </c>
      <c r="BD37" s="52"/>
      <c r="BE37" s="147">
        <f t="shared" si="33"/>
        <v>0</v>
      </c>
      <c r="BF37" s="157">
        <f t="shared" si="34"/>
        <v>0</v>
      </c>
      <c r="BG37" s="52"/>
      <c r="BH37" s="52">
        <f t="shared" si="35"/>
        <v>0</v>
      </c>
      <c r="BI37" s="157" t="e">
        <f t="shared" si="36"/>
        <v>#DIV/0!</v>
      </c>
      <c r="BJ37" s="52"/>
      <c r="BK37" s="147">
        <f t="shared" si="37"/>
        <v>0</v>
      </c>
      <c r="BL37" s="157">
        <f t="shared" si="38"/>
        <v>0</v>
      </c>
      <c r="BM37" s="52"/>
      <c r="BN37" s="52">
        <f t="shared" si="39"/>
        <v>0</v>
      </c>
      <c r="BO37" s="157" t="e">
        <f t="shared" si="40"/>
        <v>#DIV/0!</v>
      </c>
      <c r="BP37" s="52"/>
      <c r="BQ37" s="147">
        <f t="shared" si="41"/>
        <v>0</v>
      </c>
      <c r="BR37" s="157">
        <f t="shared" si="42"/>
        <v>0</v>
      </c>
      <c r="BS37" s="52"/>
      <c r="BT37" s="52">
        <f t="shared" si="43"/>
        <v>0</v>
      </c>
      <c r="BU37" s="157" t="e">
        <f t="shared" si="44"/>
        <v>#DIV/0!</v>
      </c>
      <c r="BV37" s="52"/>
      <c r="BW37" s="147">
        <f t="shared" si="45"/>
        <v>0</v>
      </c>
      <c r="BX37" s="157">
        <f t="shared" si="46"/>
        <v>0</v>
      </c>
      <c r="BY37" s="52"/>
      <c r="BZ37" s="52">
        <f t="shared" si="47"/>
        <v>0</v>
      </c>
      <c r="CA37" s="157" t="e">
        <f t="shared" si="48"/>
        <v>#DIV/0!</v>
      </c>
      <c r="CB37" s="52"/>
      <c r="CC37" s="147">
        <f t="shared" si="49"/>
        <v>0</v>
      </c>
      <c r="CD37" s="157">
        <f t="shared" si="50"/>
        <v>0</v>
      </c>
      <c r="CE37" s="52"/>
      <c r="CF37" s="158">
        <f t="shared" si="51"/>
        <v>0</v>
      </c>
      <c r="CG37" s="157" t="e">
        <f t="shared" si="52"/>
        <v>#DIV/0!</v>
      </c>
      <c r="CH37" s="52"/>
      <c r="CI37" s="147">
        <f t="shared" si="53"/>
        <v>0</v>
      </c>
      <c r="CJ37" s="157">
        <f t="shared" si="54"/>
        <v>0</v>
      </c>
      <c r="CK37" s="52">
        <f t="shared" si="55"/>
        <v>0</v>
      </c>
      <c r="CL37" s="147">
        <f t="shared" si="56"/>
        <v>0</v>
      </c>
      <c r="CM37" s="157" t="e">
        <f t="shared" si="57"/>
        <v>#DIV/0!</v>
      </c>
      <c r="CN37" s="52">
        <f t="shared" si="58"/>
        <v>0</v>
      </c>
      <c r="CO37" s="147">
        <f t="shared" si="59"/>
        <v>0</v>
      </c>
      <c r="CP37" s="157">
        <f t="shared" si="60"/>
        <v>100</v>
      </c>
      <c r="CQ37" s="52">
        <f t="shared" si="61"/>
        <v>160</v>
      </c>
      <c r="CR37" s="147">
        <f t="shared" si="62"/>
        <v>825.6</v>
      </c>
      <c r="CS37" s="157" t="e">
        <f t="shared" si="63"/>
        <v>#DIV/0!</v>
      </c>
      <c r="CT37" s="52">
        <f t="shared" si="64"/>
        <v>0</v>
      </c>
      <c r="CU37" s="147">
        <f t="shared" si="65"/>
        <v>0</v>
      </c>
      <c r="CV37" s="156">
        <f t="shared" si="66"/>
        <v>0</v>
      </c>
      <c r="CW37" s="52">
        <f t="shared" si="67"/>
        <v>0</v>
      </c>
      <c r="CX37" s="147">
        <f t="shared" si="68"/>
        <v>0</v>
      </c>
      <c r="CY37" s="156">
        <f t="shared" si="69"/>
        <v>1</v>
      </c>
      <c r="CZ37" s="52">
        <f t="shared" si="70"/>
        <v>160</v>
      </c>
      <c r="DA37" s="147">
        <f t="shared" si="71"/>
        <v>825.6</v>
      </c>
    </row>
    <row r="38" spans="1:105" s="319" customFormat="1">
      <c r="A38" s="32" t="s">
        <v>78</v>
      </c>
      <c r="B38" s="54" t="s">
        <v>358</v>
      </c>
      <c r="C38" s="54" t="s">
        <v>490</v>
      </c>
      <c r="D38" s="486" t="s">
        <v>491</v>
      </c>
      <c r="E38" s="54" t="s">
        <v>11</v>
      </c>
      <c r="F38" s="481">
        <v>1.84</v>
      </c>
      <c r="G38" s="19">
        <v>6</v>
      </c>
      <c r="H38" s="89">
        <f t="shared" si="0"/>
        <v>6</v>
      </c>
      <c r="I38" s="89">
        <f t="shared" si="0"/>
        <v>6</v>
      </c>
      <c r="J38" s="89">
        <f t="shared" si="1"/>
        <v>0</v>
      </c>
      <c r="K38" s="89">
        <f t="shared" si="1"/>
        <v>0</v>
      </c>
      <c r="L38" s="30">
        <f t="shared" si="2"/>
        <v>2.5499999999999998</v>
      </c>
      <c r="M38" s="31">
        <f t="shared" si="3"/>
        <v>15.3</v>
      </c>
      <c r="N38" s="148">
        <f t="shared" si="4"/>
        <v>0</v>
      </c>
      <c r="O38" s="148">
        <f t="shared" si="5"/>
        <v>0</v>
      </c>
      <c r="P38" s="157">
        <f t="shared" si="6"/>
        <v>0</v>
      </c>
      <c r="Q38" s="52"/>
      <c r="R38" s="147">
        <f t="shared" si="7"/>
        <v>0</v>
      </c>
      <c r="S38" s="496" t="e">
        <f t="shared" si="8"/>
        <v>#DIV/0!</v>
      </c>
      <c r="T38" s="52"/>
      <c r="U38" s="158">
        <f t="shared" si="9"/>
        <v>0</v>
      </c>
      <c r="V38" s="157">
        <f t="shared" si="10"/>
        <v>0</v>
      </c>
      <c r="W38" s="497"/>
      <c r="X38" s="147">
        <f t="shared" si="11"/>
        <v>0</v>
      </c>
      <c r="Y38" s="496" t="e">
        <f t="shared" si="12"/>
        <v>#DIV/0!</v>
      </c>
      <c r="Z38" s="52"/>
      <c r="AA38" s="147">
        <f t="shared" si="13"/>
        <v>0</v>
      </c>
      <c r="AB38" s="157">
        <f t="shared" si="14"/>
        <v>0</v>
      </c>
      <c r="AC38" s="52"/>
      <c r="AD38" s="52">
        <f t="shared" si="15"/>
        <v>0</v>
      </c>
      <c r="AE38" s="157" t="e">
        <f t="shared" si="16"/>
        <v>#DIV/0!</v>
      </c>
      <c r="AF38" s="52"/>
      <c r="AG38" s="147">
        <f t="shared" si="17"/>
        <v>0</v>
      </c>
      <c r="AH38" s="157">
        <f t="shared" si="18"/>
        <v>0</v>
      </c>
      <c r="AI38" s="52"/>
      <c r="AJ38" s="52">
        <f t="shared" si="19"/>
        <v>0</v>
      </c>
      <c r="AK38" s="157" t="e">
        <f t="shared" si="20"/>
        <v>#DIV/0!</v>
      </c>
      <c r="AL38" s="52"/>
      <c r="AM38" s="147">
        <f t="shared" si="21"/>
        <v>0</v>
      </c>
      <c r="AN38" s="157">
        <f t="shared" si="22"/>
        <v>0</v>
      </c>
      <c r="AO38" s="52"/>
      <c r="AP38" s="52">
        <f t="shared" si="23"/>
        <v>0</v>
      </c>
      <c r="AQ38" s="157" t="e">
        <f t="shared" si="24"/>
        <v>#DIV/0!</v>
      </c>
      <c r="AR38" s="52"/>
      <c r="AS38" s="147">
        <f t="shared" si="25"/>
        <v>0</v>
      </c>
      <c r="AT38" s="157">
        <f t="shared" si="26"/>
        <v>0</v>
      </c>
      <c r="AU38" s="52"/>
      <c r="AV38" s="52">
        <f t="shared" si="27"/>
        <v>0</v>
      </c>
      <c r="AW38" s="157" t="e">
        <f t="shared" si="28"/>
        <v>#DIV/0!</v>
      </c>
      <c r="AX38" s="52"/>
      <c r="AY38" s="147">
        <f t="shared" si="29"/>
        <v>0</v>
      </c>
      <c r="AZ38" s="157">
        <f t="shared" si="30"/>
        <v>0</v>
      </c>
      <c r="BA38" s="52"/>
      <c r="BB38" s="52">
        <f t="shared" si="31"/>
        <v>0</v>
      </c>
      <c r="BC38" s="157" t="e">
        <f t="shared" si="32"/>
        <v>#DIV/0!</v>
      </c>
      <c r="BD38" s="52"/>
      <c r="BE38" s="147">
        <f t="shared" si="33"/>
        <v>0</v>
      </c>
      <c r="BF38" s="157">
        <f t="shared" si="34"/>
        <v>0</v>
      </c>
      <c r="BG38" s="52"/>
      <c r="BH38" s="52">
        <f t="shared" si="35"/>
        <v>0</v>
      </c>
      <c r="BI38" s="157" t="e">
        <f t="shared" si="36"/>
        <v>#DIV/0!</v>
      </c>
      <c r="BJ38" s="52"/>
      <c r="BK38" s="147">
        <f t="shared" si="37"/>
        <v>0</v>
      </c>
      <c r="BL38" s="157">
        <f t="shared" si="38"/>
        <v>0</v>
      </c>
      <c r="BM38" s="52"/>
      <c r="BN38" s="52">
        <f t="shared" si="39"/>
        <v>0</v>
      </c>
      <c r="BO38" s="157" t="e">
        <f t="shared" si="40"/>
        <v>#DIV/0!</v>
      </c>
      <c r="BP38" s="52"/>
      <c r="BQ38" s="147">
        <f t="shared" si="41"/>
        <v>0</v>
      </c>
      <c r="BR38" s="157">
        <f t="shared" si="42"/>
        <v>0</v>
      </c>
      <c r="BS38" s="52"/>
      <c r="BT38" s="52">
        <f t="shared" si="43"/>
        <v>0</v>
      </c>
      <c r="BU38" s="157" t="e">
        <f t="shared" si="44"/>
        <v>#DIV/0!</v>
      </c>
      <c r="BV38" s="52"/>
      <c r="BW38" s="147">
        <f t="shared" si="45"/>
        <v>0</v>
      </c>
      <c r="BX38" s="157">
        <f t="shared" si="46"/>
        <v>0</v>
      </c>
      <c r="BY38" s="52"/>
      <c r="BZ38" s="52">
        <f t="shared" si="47"/>
        <v>0</v>
      </c>
      <c r="CA38" s="157" t="e">
        <f t="shared" si="48"/>
        <v>#DIV/0!</v>
      </c>
      <c r="CB38" s="52"/>
      <c r="CC38" s="147">
        <f t="shared" si="49"/>
        <v>0</v>
      </c>
      <c r="CD38" s="157">
        <f t="shared" si="50"/>
        <v>0</v>
      </c>
      <c r="CE38" s="52"/>
      <c r="CF38" s="158">
        <f t="shared" si="51"/>
        <v>0</v>
      </c>
      <c r="CG38" s="157" t="e">
        <f t="shared" si="52"/>
        <v>#DIV/0!</v>
      </c>
      <c r="CH38" s="52"/>
      <c r="CI38" s="147">
        <f t="shared" si="53"/>
        <v>0</v>
      </c>
      <c r="CJ38" s="157">
        <f t="shared" si="54"/>
        <v>0</v>
      </c>
      <c r="CK38" s="52">
        <f t="shared" si="55"/>
        <v>0</v>
      </c>
      <c r="CL38" s="147">
        <f t="shared" si="56"/>
        <v>0</v>
      </c>
      <c r="CM38" s="157" t="e">
        <f t="shared" si="57"/>
        <v>#DIV/0!</v>
      </c>
      <c r="CN38" s="52">
        <f t="shared" si="58"/>
        <v>0</v>
      </c>
      <c r="CO38" s="147">
        <f t="shared" si="59"/>
        <v>0</v>
      </c>
      <c r="CP38" s="157">
        <f t="shared" si="60"/>
        <v>100</v>
      </c>
      <c r="CQ38" s="52">
        <f t="shared" si="61"/>
        <v>6</v>
      </c>
      <c r="CR38" s="147">
        <f t="shared" si="62"/>
        <v>15.3</v>
      </c>
      <c r="CS38" s="157" t="e">
        <f t="shared" si="63"/>
        <v>#DIV/0!</v>
      </c>
      <c r="CT38" s="52">
        <f t="shared" si="64"/>
        <v>0</v>
      </c>
      <c r="CU38" s="147">
        <f t="shared" si="65"/>
        <v>0</v>
      </c>
      <c r="CV38" s="156">
        <f t="shared" si="66"/>
        <v>0</v>
      </c>
      <c r="CW38" s="52">
        <f t="shared" si="67"/>
        <v>0</v>
      </c>
      <c r="CX38" s="147">
        <f t="shared" si="68"/>
        <v>0</v>
      </c>
      <c r="CY38" s="156">
        <f t="shared" si="69"/>
        <v>1</v>
      </c>
      <c r="CZ38" s="52">
        <f t="shared" si="70"/>
        <v>6</v>
      </c>
      <c r="DA38" s="147">
        <f t="shared" si="71"/>
        <v>15.3</v>
      </c>
    </row>
    <row r="39" spans="1:105" s="319" customFormat="1">
      <c r="A39" s="32" t="s">
        <v>492</v>
      </c>
      <c r="B39" s="54" t="s">
        <v>358</v>
      </c>
      <c r="C39" s="285" t="s">
        <v>493</v>
      </c>
      <c r="D39" s="214" t="s">
        <v>494</v>
      </c>
      <c r="E39" s="215" t="s">
        <v>166</v>
      </c>
      <c r="F39" s="484">
        <v>33.520000000000003</v>
      </c>
      <c r="G39" s="19">
        <v>12.5</v>
      </c>
      <c r="H39" s="89">
        <f t="shared" si="0"/>
        <v>12.5</v>
      </c>
      <c r="I39" s="89">
        <f t="shared" si="0"/>
        <v>12.5</v>
      </c>
      <c r="J39" s="89">
        <f t="shared" si="1"/>
        <v>0</v>
      </c>
      <c r="K39" s="89">
        <f t="shared" si="1"/>
        <v>0</v>
      </c>
      <c r="L39" s="30">
        <f t="shared" si="2"/>
        <v>46.41</v>
      </c>
      <c r="M39" s="31">
        <f t="shared" si="3"/>
        <v>580.12</v>
      </c>
      <c r="N39" s="148">
        <f t="shared" si="4"/>
        <v>0</v>
      </c>
      <c r="O39" s="148">
        <f t="shared" si="5"/>
        <v>0</v>
      </c>
      <c r="P39" s="157">
        <f t="shared" si="6"/>
        <v>0</v>
      </c>
      <c r="Q39" s="52"/>
      <c r="R39" s="147">
        <f t="shared" si="7"/>
        <v>0</v>
      </c>
      <c r="S39" s="496" t="e">
        <f t="shared" si="8"/>
        <v>#DIV/0!</v>
      </c>
      <c r="T39" s="52"/>
      <c r="U39" s="158">
        <f t="shared" si="9"/>
        <v>0</v>
      </c>
      <c r="V39" s="157">
        <f t="shared" si="10"/>
        <v>0</v>
      </c>
      <c r="W39" s="497"/>
      <c r="X39" s="147">
        <f t="shared" si="11"/>
        <v>0</v>
      </c>
      <c r="Y39" s="496" t="e">
        <f t="shared" si="12"/>
        <v>#DIV/0!</v>
      </c>
      <c r="Z39" s="52"/>
      <c r="AA39" s="147">
        <f t="shared" si="13"/>
        <v>0</v>
      </c>
      <c r="AB39" s="157">
        <f t="shared" si="14"/>
        <v>0</v>
      </c>
      <c r="AC39" s="52"/>
      <c r="AD39" s="52">
        <f t="shared" si="15"/>
        <v>0</v>
      </c>
      <c r="AE39" s="157" t="e">
        <f t="shared" si="16"/>
        <v>#DIV/0!</v>
      </c>
      <c r="AF39" s="52"/>
      <c r="AG39" s="147">
        <f t="shared" si="17"/>
        <v>0</v>
      </c>
      <c r="AH39" s="157">
        <f t="shared" si="18"/>
        <v>0</v>
      </c>
      <c r="AI39" s="52"/>
      <c r="AJ39" s="52">
        <f t="shared" si="19"/>
        <v>0</v>
      </c>
      <c r="AK39" s="157" t="e">
        <f t="shared" si="20"/>
        <v>#DIV/0!</v>
      </c>
      <c r="AL39" s="52"/>
      <c r="AM39" s="147">
        <f t="shared" si="21"/>
        <v>0</v>
      </c>
      <c r="AN39" s="157">
        <f t="shared" si="22"/>
        <v>0</v>
      </c>
      <c r="AO39" s="52"/>
      <c r="AP39" s="52">
        <f t="shared" si="23"/>
        <v>0</v>
      </c>
      <c r="AQ39" s="157" t="e">
        <f t="shared" si="24"/>
        <v>#DIV/0!</v>
      </c>
      <c r="AR39" s="52"/>
      <c r="AS39" s="147">
        <f t="shared" si="25"/>
        <v>0</v>
      </c>
      <c r="AT39" s="157">
        <f t="shared" si="26"/>
        <v>0</v>
      </c>
      <c r="AU39" s="52"/>
      <c r="AV39" s="52">
        <f t="shared" si="27"/>
        <v>0</v>
      </c>
      <c r="AW39" s="157" t="e">
        <f t="shared" si="28"/>
        <v>#DIV/0!</v>
      </c>
      <c r="AX39" s="52"/>
      <c r="AY39" s="147">
        <f t="shared" si="29"/>
        <v>0</v>
      </c>
      <c r="AZ39" s="157">
        <f t="shared" si="30"/>
        <v>0</v>
      </c>
      <c r="BA39" s="52"/>
      <c r="BB39" s="52">
        <f t="shared" si="31"/>
        <v>0</v>
      </c>
      <c r="BC39" s="157" t="e">
        <f t="shared" si="32"/>
        <v>#DIV/0!</v>
      </c>
      <c r="BD39" s="52"/>
      <c r="BE39" s="147">
        <f t="shared" si="33"/>
        <v>0</v>
      </c>
      <c r="BF39" s="157">
        <f t="shared" si="34"/>
        <v>0</v>
      </c>
      <c r="BG39" s="52"/>
      <c r="BH39" s="52">
        <f t="shared" si="35"/>
        <v>0</v>
      </c>
      <c r="BI39" s="157" t="e">
        <f t="shared" si="36"/>
        <v>#DIV/0!</v>
      </c>
      <c r="BJ39" s="52"/>
      <c r="BK39" s="147">
        <f t="shared" si="37"/>
        <v>0</v>
      </c>
      <c r="BL39" s="157">
        <f t="shared" si="38"/>
        <v>0</v>
      </c>
      <c r="BM39" s="52"/>
      <c r="BN39" s="52">
        <f t="shared" si="39"/>
        <v>0</v>
      </c>
      <c r="BO39" s="157" t="e">
        <f t="shared" si="40"/>
        <v>#DIV/0!</v>
      </c>
      <c r="BP39" s="52"/>
      <c r="BQ39" s="147">
        <f t="shared" si="41"/>
        <v>0</v>
      </c>
      <c r="BR39" s="157">
        <f t="shared" si="42"/>
        <v>0</v>
      </c>
      <c r="BS39" s="52"/>
      <c r="BT39" s="52">
        <f t="shared" si="43"/>
        <v>0</v>
      </c>
      <c r="BU39" s="157" t="e">
        <f t="shared" si="44"/>
        <v>#DIV/0!</v>
      </c>
      <c r="BV39" s="52"/>
      <c r="BW39" s="147">
        <f t="shared" si="45"/>
        <v>0</v>
      </c>
      <c r="BX39" s="157">
        <f t="shared" si="46"/>
        <v>0</v>
      </c>
      <c r="BY39" s="52"/>
      <c r="BZ39" s="52">
        <f t="shared" si="47"/>
        <v>0</v>
      </c>
      <c r="CA39" s="157" t="e">
        <f t="shared" si="48"/>
        <v>#DIV/0!</v>
      </c>
      <c r="CB39" s="52"/>
      <c r="CC39" s="147">
        <f t="shared" si="49"/>
        <v>0</v>
      </c>
      <c r="CD39" s="157">
        <f t="shared" si="50"/>
        <v>0</v>
      </c>
      <c r="CE39" s="52"/>
      <c r="CF39" s="158">
        <f t="shared" si="51"/>
        <v>0</v>
      </c>
      <c r="CG39" s="157" t="e">
        <f t="shared" si="52"/>
        <v>#DIV/0!</v>
      </c>
      <c r="CH39" s="52"/>
      <c r="CI39" s="147">
        <f t="shared" si="53"/>
        <v>0</v>
      </c>
      <c r="CJ39" s="157">
        <f t="shared" si="54"/>
        <v>0</v>
      </c>
      <c r="CK39" s="52">
        <f t="shared" si="55"/>
        <v>0</v>
      </c>
      <c r="CL39" s="147">
        <f t="shared" si="56"/>
        <v>0</v>
      </c>
      <c r="CM39" s="157" t="e">
        <f t="shared" si="57"/>
        <v>#DIV/0!</v>
      </c>
      <c r="CN39" s="52">
        <f t="shared" si="58"/>
        <v>0</v>
      </c>
      <c r="CO39" s="147">
        <f t="shared" si="59"/>
        <v>0</v>
      </c>
      <c r="CP39" s="157">
        <f t="shared" si="60"/>
        <v>100</v>
      </c>
      <c r="CQ39" s="52">
        <f t="shared" si="61"/>
        <v>12.5</v>
      </c>
      <c r="CR39" s="147">
        <f t="shared" si="62"/>
        <v>580.12</v>
      </c>
      <c r="CS39" s="157" t="e">
        <f t="shared" si="63"/>
        <v>#DIV/0!</v>
      </c>
      <c r="CT39" s="52">
        <f t="shared" si="64"/>
        <v>0</v>
      </c>
      <c r="CU39" s="147">
        <f t="shared" si="65"/>
        <v>0</v>
      </c>
      <c r="CV39" s="156">
        <f t="shared" si="66"/>
        <v>0</v>
      </c>
      <c r="CW39" s="52">
        <f t="shared" si="67"/>
        <v>0</v>
      </c>
      <c r="CX39" s="147">
        <f t="shared" si="68"/>
        <v>0</v>
      </c>
      <c r="CY39" s="156">
        <f t="shared" si="69"/>
        <v>1</v>
      </c>
      <c r="CZ39" s="52">
        <f t="shared" si="70"/>
        <v>12.5</v>
      </c>
      <c r="DA39" s="147">
        <f t="shared" si="71"/>
        <v>580.12</v>
      </c>
    </row>
    <row r="40" spans="1:105" s="319" customFormat="1" ht="15.75" customHeight="1">
      <c r="A40" s="32" t="s">
        <v>495</v>
      </c>
      <c r="B40" s="54" t="s">
        <v>358</v>
      </c>
      <c r="C40" s="285" t="s">
        <v>496</v>
      </c>
      <c r="D40" s="214" t="s">
        <v>497</v>
      </c>
      <c r="E40" s="215" t="s">
        <v>166</v>
      </c>
      <c r="F40" s="484">
        <v>3.77</v>
      </c>
      <c r="G40" s="19">
        <v>12.5</v>
      </c>
      <c r="H40" s="89">
        <f t="shared" si="0"/>
        <v>12.5</v>
      </c>
      <c r="I40" s="89">
        <f t="shared" si="0"/>
        <v>12.5</v>
      </c>
      <c r="J40" s="89">
        <f t="shared" si="1"/>
        <v>0</v>
      </c>
      <c r="K40" s="89">
        <f t="shared" si="1"/>
        <v>0</v>
      </c>
      <c r="L40" s="30">
        <f t="shared" si="2"/>
        <v>5.22</v>
      </c>
      <c r="M40" s="31">
        <f t="shared" si="3"/>
        <v>65.25</v>
      </c>
      <c r="N40" s="148">
        <f t="shared" si="4"/>
        <v>0</v>
      </c>
      <c r="O40" s="148">
        <f t="shared" si="5"/>
        <v>0</v>
      </c>
      <c r="P40" s="157">
        <f t="shared" si="6"/>
        <v>0</v>
      </c>
      <c r="Q40" s="52"/>
      <c r="R40" s="147">
        <f t="shared" si="7"/>
        <v>0</v>
      </c>
      <c r="S40" s="496" t="e">
        <f t="shared" si="8"/>
        <v>#DIV/0!</v>
      </c>
      <c r="T40" s="52"/>
      <c r="U40" s="158">
        <f t="shared" si="9"/>
        <v>0</v>
      </c>
      <c r="V40" s="157">
        <f t="shared" si="10"/>
        <v>0</v>
      </c>
      <c r="W40" s="497"/>
      <c r="X40" s="147">
        <f t="shared" si="11"/>
        <v>0</v>
      </c>
      <c r="Y40" s="496" t="e">
        <f t="shared" si="12"/>
        <v>#DIV/0!</v>
      </c>
      <c r="Z40" s="52"/>
      <c r="AA40" s="147">
        <f t="shared" si="13"/>
        <v>0</v>
      </c>
      <c r="AB40" s="157">
        <f t="shared" si="14"/>
        <v>0</v>
      </c>
      <c r="AC40" s="52"/>
      <c r="AD40" s="52">
        <f t="shared" si="15"/>
        <v>0</v>
      </c>
      <c r="AE40" s="157" t="e">
        <f t="shared" si="16"/>
        <v>#DIV/0!</v>
      </c>
      <c r="AF40" s="52"/>
      <c r="AG40" s="147">
        <f t="shared" si="17"/>
        <v>0</v>
      </c>
      <c r="AH40" s="157">
        <f t="shared" si="18"/>
        <v>0</v>
      </c>
      <c r="AI40" s="52"/>
      <c r="AJ40" s="52">
        <f t="shared" si="19"/>
        <v>0</v>
      </c>
      <c r="AK40" s="157" t="e">
        <f t="shared" si="20"/>
        <v>#DIV/0!</v>
      </c>
      <c r="AL40" s="52"/>
      <c r="AM40" s="147">
        <f t="shared" si="21"/>
        <v>0</v>
      </c>
      <c r="AN40" s="157">
        <f t="shared" si="22"/>
        <v>0</v>
      </c>
      <c r="AO40" s="52"/>
      <c r="AP40" s="52">
        <f t="shared" si="23"/>
        <v>0</v>
      </c>
      <c r="AQ40" s="157" t="e">
        <f t="shared" si="24"/>
        <v>#DIV/0!</v>
      </c>
      <c r="AR40" s="52"/>
      <c r="AS40" s="147">
        <f t="shared" si="25"/>
        <v>0</v>
      </c>
      <c r="AT40" s="157">
        <f t="shared" si="26"/>
        <v>0</v>
      </c>
      <c r="AU40" s="52"/>
      <c r="AV40" s="52">
        <f t="shared" si="27"/>
        <v>0</v>
      </c>
      <c r="AW40" s="157" t="e">
        <f t="shared" si="28"/>
        <v>#DIV/0!</v>
      </c>
      <c r="AX40" s="52"/>
      <c r="AY40" s="147">
        <f t="shared" si="29"/>
        <v>0</v>
      </c>
      <c r="AZ40" s="157">
        <f t="shared" si="30"/>
        <v>0</v>
      </c>
      <c r="BA40" s="52"/>
      <c r="BB40" s="52">
        <f t="shared" si="31"/>
        <v>0</v>
      </c>
      <c r="BC40" s="157" t="e">
        <f t="shared" si="32"/>
        <v>#DIV/0!</v>
      </c>
      <c r="BD40" s="52"/>
      <c r="BE40" s="147">
        <f t="shared" si="33"/>
        <v>0</v>
      </c>
      <c r="BF40" s="157">
        <f t="shared" si="34"/>
        <v>0</v>
      </c>
      <c r="BG40" s="52"/>
      <c r="BH40" s="52">
        <f t="shared" si="35"/>
        <v>0</v>
      </c>
      <c r="BI40" s="157" t="e">
        <f t="shared" si="36"/>
        <v>#DIV/0!</v>
      </c>
      <c r="BJ40" s="52"/>
      <c r="BK40" s="147">
        <f t="shared" si="37"/>
        <v>0</v>
      </c>
      <c r="BL40" s="157">
        <f t="shared" si="38"/>
        <v>0</v>
      </c>
      <c r="BM40" s="52"/>
      <c r="BN40" s="52">
        <f t="shared" si="39"/>
        <v>0</v>
      </c>
      <c r="BO40" s="157" t="e">
        <f t="shared" si="40"/>
        <v>#DIV/0!</v>
      </c>
      <c r="BP40" s="52"/>
      <c r="BQ40" s="147">
        <f t="shared" si="41"/>
        <v>0</v>
      </c>
      <c r="BR40" s="157">
        <f t="shared" si="42"/>
        <v>0</v>
      </c>
      <c r="BS40" s="52"/>
      <c r="BT40" s="52">
        <f t="shared" si="43"/>
        <v>0</v>
      </c>
      <c r="BU40" s="157" t="e">
        <f t="shared" si="44"/>
        <v>#DIV/0!</v>
      </c>
      <c r="BV40" s="52"/>
      <c r="BW40" s="147">
        <f t="shared" si="45"/>
        <v>0</v>
      </c>
      <c r="BX40" s="157">
        <f t="shared" si="46"/>
        <v>0</v>
      </c>
      <c r="BY40" s="52"/>
      <c r="BZ40" s="52">
        <f t="shared" si="47"/>
        <v>0</v>
      </c>
      <c r="CA40" s="157" t="e">
        <f t="shared" si="48"/>
        <v>#DIV/0!</v>
      </c>
      <c r="CB40" s="52"/>
      <c r="CC40" s="147">
        <f t="shared" si="49"/>
        <v>0</v>
      </c>
      <c r="CD40" s="157">
        <f t="shared" si="50"/>
        <v>0</v>
      </c>
      <c r="CE40" s="52"/>
      <c r="CF40" s="158">
        <f t="shared" si="51"/>
        <v>0</v>
      </c>
      <c r="CG40" s="157" t="e">
        <f t="shared" si="52"/>
        <v>#DIV/0!</v>
      </c>
      <c r="CH40" s="52"/>
      <c r="CI40" s="147">
        <f t="shared" si="53"/>
        <v>0</v>
      </c>
      <c r="CJ40" s="157">
        <f t="shared" si="54"/>
        <v>0</v>
      </c>
      <c r="CK40" s="52">
        <f t="shared" si="55"/>
        <v>0</v>
      </c>
      <c r="CL40" s="147">
        <f t="shared" si="56"/>
        <v>0</v>
      </c>
      <c r="CM40" s="157" t="e">
        <f t="shared" si="57"/>
        <v>#DIV/0!</v>
      </c>
      <c r="CN40" s="52">
        <f t="shared" si="58"/>
        <v>0</v>
      </c>
      <c r="CO40" s="147">
        <f t="shared" si="59"/>
        <v>0</v>
      </c>
      <c r="CP40" s="157">
        <f t="shared" si="60"/>
        <v>100</v>
      </c>
      <c r="CQ40" s="52">
        <f t="shared" si="61"/>
        <v>12.5</v>
      </c>
      <c r="CR40" s="147">
        <f t="shared" si="62"/>
        <v>65.25</v>
      </c>
      <c r="CS40" s="157" t="e">
        <f t="shared" si="63"/>
        <v>#DIV/0!</v>
      </c>
      <c r="CT40" s="52">
        <f t="shared" si="64"/>
        <v>0</v>
      </c>
      <c r="CU40" s="147">
        <f t="shared" si="65"/>
        <v>0</v>
      </c>
      <c r="CV40" s="156">
        <f t="shared" si="66"/>
        <v>0</v>
      </c>
      <c r="CW40" s="52">
        <f t="shared" si="67"/>
        <v>0</v>
      </c>
      <c r="CX40" s="147">
        <f t="shared" si="68"/>
        <v>0</v>
      </c>
      <c r="CY40" s="156">
        <f t="shared" si="69"/>
        <v>1</v>
      </c>
      <c r="CZ40" s="52">
        <f t="shared" si="70"/>
        <v>12.5</v>
      </c>
      <c r="DA40" s="147">
        <f t="shared" si="71"/>
        <v>65.25</v>
      </c>
    </row>
    <row r="41" spans="1:105" s="319" customFormat="1" ht="28.5">
      <c r="A41" s="32" t="s">
        <v>498</v>
      </c>
      <c r="B41" s="54" t="s">
        <v>358</v>
      </c>
      <c r="C41" s="191" t="s">
        <v>392</v>
      </c>
      <c r="D41" s="347" t="s">
        <v>499</v>
      </c>
      <c r="E41" s="54" t="s">
        <v>165</v>
      </c>
      <c r="F41" s="484">
        <v>132.51</v>
      </c>
      <c r="G41" s="19">
        <v>2.2000000000000002</v>
      </c>
      <c r="H41" s="89">
        <f t="shared" si="0"/>
        <v>2.2000000000000002</v>
      </c>
      <c r="I41" s="89">
        <f t="shared" si="0"/>
        <v>2.2000000000000002</v>
      </c>
      <c r="J41" s="89">
        <f t="shared" si="1"/>
        <v>0</v>
      </c>
      <c r="K41" s="89">
        <f t="shared" si="1"/>
        <v>0</v>
      </c>
      <c r="L41" s="30">
        <f t="shared" si="2"/>
        <v>183.46</v>
      </c>
      <c r="M41" s="31">
        <f t="shared" si="3"/>
        <v>403.61</v>
      </c>
      <c r="N41" s="148">
        <f t="shared" si="4"/>
        <v>0</v>
      </c>
      <c r="O41" s="148">
        <f t="shared" si="5"/>
        <v>0</v>
      </c>
      <c r="P41" s="157">
        <f t="shared" si="6"/>
        <v>0</v>
      </c>
      <c r="Q41" s="52"/>
      <c r="R41" s="147">
        <f t="shared" si="7"/>
        <v>0</v>
      </c>
      <c r="S41" s="496" t="e">
        <f t="shared" si="8"/>
        <v>#DIV/0!</v>
      </c>
      <c r="T41" s="52"/>
      <c r="U41" s="158">
        <f t="shared" si="9"/>
        <v>0</v>
      </c>
      <c r="V41" s="157">
        <f t="shared" si="10"/>
        <v>0</v>
      </c>
      <c r="W41" s="497"/>
      <c r="X41" s="147">
        <f t="shared" si="11"/>
        <v>0</v>
      </c>
      <c r="Y41" s="496" t="e">
        <f t="shared" si="12"/>
        <v>#DIV/0!</v>
      </c>
      <c r="Z41" s="52"/>
      <c r="AA41" s="147">
        <f t="shared" si="13"/>
        <v>0</v>
      </c>
      <c r="AB41" s="157">
        <f t="shared" si="14"/>
        <v>0</v>
      </c>
      <c r="AC41" s="52"/>
      <c r="AD41" s="52">
        <f t="shared" si="15"/>
        <v>0</v>
      </c>
      <c r="AE41" s="157" t="e">
        <f t="shared" si="16"/>
        <v>#DIV/0!</v>
      </c>
      <c r="AF41" s="52"/>
      <c r="AG41" s="147">
        <f t="shared" si="17"/>
        <v>0</v>
      </c>
      <c r="AH41" s="157">
        <f t="shared" si="18"/>
        <v>0</v>
      </c>
      <c r="AI41" s="52"/>
      <c r="AJ41" s="52">
        <f t="shared" si="19"/>
        <v>0</v>
      </c>
      <c r="AK41" s="157" t="e">
        <f t="shared" si="20"/>
        <v>#DIV/0!</v>
      </c>
      <c r="AL41" s="52"/>
      <c r="AM41" s="147">
        <f t="shared" si="21"/>
        <v>0</v>
      </c>
      <c r="AN41" s="157">
        <f t="shared" si="22"/>
        <v>0</v>
      </c>
      <c r="AO41" s="52"/>
      <c r="AP41" s="52">
        <f t="shared" si="23"/>
        <v>0</v>
      </c>
      <c r="AQ41" s="157" t="e">
        <f t="shared" si="24"/>
        <v>#DIV/0!</v>
      </c>
      <c r="AR41" s="52"/>
      <c r="AS41" s="147">
        <f t="shared" si="25"/>
        <v>0</v>
      </c>
      <c r="AT41" s="157">
        <f t="shared" si="26"/>
        <v>0</v>
      </c>
      <c r="AU41" s="52"/>
      <c r="AV41" s="52">
        <f t="shared" si="27"/>
        <v>0</v>
      </c>
      <c r="AW41" s="157" t="e">
        <f t="shared" si="28"/>
        <v>#DIV/0!</v>
      </c>
      <c r="AX41" s="52"/>
      <c r="AY41" s="147">
        <f t="shared" si="29"/>
        <v>0</v>
      </c>
      <c r="AZ41" s="157">
        <f t="shared" si="30"/>
        <v>0</v>
      </c>
      <c r="BA41" s="52"/>
      <c r="BB41" s="52">
        <f t="shared" si="31"/>
        <v>0</v>
      </c>
      <c r="BC41" s="157" t="e">
        <f t="shared" si="32"/>
        <v>#DIV/0!</v>
      </c>
      <c r="BD41" s="52"/>
      <c r="BE41" s="147">
        <f t="shared" si="33"/>
        <v>0</v>
      </c>
      <c r="BF41" s="157">
        <f t="shared" si="34"/>
        <v>0</v>
      </c>
      <c r="BG41" s="52"/>
      <c r="BH41" s="52">
        <f t="shared" si="35"/>
        <v>0</v>
      </c>
      <c r="BI41" s="157" t="e">
        <f t="shared" si="36"/>
        <v>#DIV/0!</v>
      </c>
      <c r="BJ41" s="52"/>
      <c r="BK41" s="147">
        <f t="shared" si="37"/>
        <v>0</v>
      </c>
      <c r="BL41" s="157">
        <f t="shared" si="38"/>
        <v>0</v>
      </c>
      <c r="BM41" s="52"/>
      <c r="BN41" s="52">
        <f t="shared" si="39"/>
        <v>0</v>
      </c>
      <c r="BO41" s="157" t="e">
        <f t="shared" si="40"/>
        <v>#DIV/0!</v>
      </c>
      <c r="BP41" s="52"/>
      <c r="BQ41" s="147">
        <f t="shared" si="41"/>
        <v>0</v>
      </c>
      <c r="BR41" s="157">
        <f t="shared" si="42"/>
        <v>0</v>
      </c>
      <c r="BS41" s="52"/>
      <c r="BT41" s="52">
        <f t="shared" si="43"/>
        <v>0</v>
      </c>
      <c r="BU41" s="157" t="e">
        <f t="shared" si="44"/>
        <v>#DIV/0!</v>
      </c>
      <c r="BV41" s="52"/>
      <c r="BW41" s="147">
        <f t="shared" si="45"/>
        <v>0</v>
      </c>
      <c r="BX41" s="157">
        <f t="shared" si="46"/>
        <v>0</v>
      </c>
      <c r="BY41" s="52"/>
      <c r="BZ41" s="52">
        <f t="shared" si="47"/>
        <v>0</v>
      </c>
      <c r="CA41" s="157" t="e">
        <f t="shared" si="48"/>
        <v>#DIV/0!</v>
      </c>
      <c r="CB41" s="52"/>
      <c r="CC41" s="147">
        <f t="shared" si="49"/>
        <v>0</v>
      </c>
      <c r="CD41" s="157">
        <f t="shared" si="50"/>
        <v>0</v>
      </c>
      <c r="CE41" s="52"/>
      <c r="CF41" s="158">
        <f t="shared" si="51"/>
        <v>0</v>
      </c>
      <c r="CG41" s="157" t="e">
        <f t="shared" si="52"/>
        <v>#DIV/0!</v>
      </c>
      <c r="CH41" s="52"/>
      <c r="CI41" s="147">
        <f t="shared" si="53"/>
        <v>0</v>
      </c>
      <c r="CJ41" s="157">
        <f t="shared" si="54"/>
        <v>0</v>
      </c>
      <c r="CK41" s="52">
        <f t="shared" si="55"/>
        <v>0</v>
      </c>
      <c r="CL41" s="147">
        <f t="shared" si="56"/>
        <v>0</v>
      </c>
      <c r="CM41" s="157" t="e">
        <f t="shared" si="57"/>
        <v>#DIV/0!</v>
      </c>
      <c r="CN41" s="52">
        <f t="shared" si="58"/>
        <v>0</v>
      </c>
      <c r="CO41" s="147">
        <f t="shared" si="59"/>
        <v>0</v>
      </c>
      <c r="CP41" s="157">
        <f t="shared" si="60"/>
        <v>100</v>
      </c>
      <c r="CQ41" s="52">
        <f t="shared" si="61"/>
        <v>2.2000000000000002</v>
      </c>
      <c r="CR41" s="147">
        <f t="shared" si="62"/>
        <v>403.61</v>
      </c>
      <c r="CS41" s="157" t="e">
        <f t="shared" si="63"/>
        <v>#DIV/0!</v>
      </c>
      <c r="CT41" s="52">
        <f t="shared" si="64"/>
        <v>0</v>
      </c>
      <c r="CU41" s="147">
        <f t="shared" si="65"/>
        <v>0</v>
      </c>
      <c r="CV41" s="156">
        <f t="shared" si="66"/>
        <v>0</v>
      </c>
      <c r="CW41" s="52">
        <f t="shared" si="67"/>
        <v>0</v>
      </c>
      <c r="CX41" s="147">
        <f t="shared" si="68"/>
        <v>0</v>
      </c>
      <c r="CY41" s="156">
        <f t="shared" si="69"/>
        <v>1</v>
      </c>
      <c r="CZ41" s="52">
        <f t="shared" si="70"/>
        <v>2.2000000000000002</v>
      </c>
      <c r="DA41" s="147">
        <f t="shared" si="71"/>
        <v>403.61</v>
      </c>
    </row>
    <row r="42" spans="1:105" s="319" customFormat="1" ht="29.25">
      <c r="A42" s="32" t="s">
        <v>500</v>
      </c>
      <c r="B42" s="54" t="s">
        <v>358</v>
      </c>
      <c r="C42" s="285" t="s">
        <v>501</v>
      </c>
      <c r="D42" s="214" t="s">
        <v>502</v>
      </c>
      <c r="E42" s="215" t="s">
        <v>11</v>
      </c>
      <c r="F42" s="484">
        <v>300.39999999999998</v>
      </c>
      <c r="G42" s="19">
        <v>1</v>
      </c>
      <c r="H42" s="89">
        <f t="shared" si="0"/>
        <v>1</v>
      </c>
      <c r="I42" s="89">
        <f t="shared" si="0"/>
        <v>1</v>
      </c>
      <c r="J42" s="89">
        <f t="shared" si="1"/>
        <v>0</v>
      </c>
      <c r="K42" s="89">
        <f t="shared" si="1"/>
        <v>0</v>
      </c>
      <c r="L42" s="30">
        <f t="shared" si="2"/>
        <v>415.91</v>
      </c>
      <c r="M42" s="31">
        <f t="shared" si="3"/>
        <v>415.91</v>
      </c>
      <c r="N42" s="148">
        <f t="shared" si="4"/>
        <v>0</v>
      </c>
      <c r="O42" s="148">
        <f t="shared" si="5"/>
        <v>0</v>
      </c>
      <c r="P42" s="157">
        <f t="shared" si="6"/>
        <v>0</v>
      </c>
      <c r="Q42" s="52"/>
      <c r="R42" s="147">
        <f t="shared" si="7"/>
        <v>0</v>
      </c>
      <c r="S42" s="496" t="e">
        <f t="shared" si="8"/>
        <v>#DIV/0!</v>
      </c>
      <c r="T42" s="52"/>
      <c r="U42" s="158">
        <f t="shared" si="9"/>
        <v>0</v>
      </c>
      <c r="V42" s="157">
        <f t="shared" si="10"/>
        <v>0</v>
      </c>
      <c r="W42" s="497"/>
      <c r="X42" s="147">
        <f t="shared" si="11"/>
        <v>0</v>
      </c>
      <c r="Y42" s="496" t="e">
        <f t="shared" si="12"/>
        <v>#DIV/0!</v>
      </c>
      <c r="Z42" s="52"/>
      <c r="AA42" s="147">
        <f t="shared" si="13"/>
        <v>0</v>
      </c>
      <c r="AB42" s="157">
        <f t="shared" si="14"/>
        <v>0</v>
      </c>
      <c r="AC42" s="52"/>
      <c r="AD42" s="52">
        <f t="shared" si="15"/>
        <v>0</v>
      </c>
      <c r="AE42" s="157" t="e">
        <f t="shared" si="16"/>
        <v>#DIV/0!</v>
      </c>
      <c r="AF42" s="52"/>
      <c r="AG42" s="147">
        <f t="shared" si="17"/>
        <v>0</v>
      </c>
      <c r="AH42" s="157">
        <f t="shared" si="18"/>
        <v>0</v>
      </c>
      <c r="AI42" s="52"/>
      <c r="AJ42" s="52">
        <f t="shared" si="19"/>
        <v>0</v>
      </c>
      <c r="AK42" s="157" t="e">
        <f t="shared" si="20"/>
        <v>#DIV/0!</v>
      </c>
      <c r="AL42" s="52"/>
      <c r="AM42" s="147">
        <f t="shared" si="21"/>
        <v>0</v>
      </c>
      <c r="AN42" s="157">
        <f t="shared" si="22"/>
        <v>0</v>
      </c>
      <c r="AO42" s="52"/>
      <c r="AP42" s="52">
        <f t="shared" si="23"/>
        <v>0</v>
      </c>
      <c r="AQ42" s="157" t="e">
        <f t="shared" si="24"/>
        <v>#DIV/0!</v>
      </c>
      <c r="AR42" s="52"/>
      <c r="AS42" s="147">
        <f t="shared" si="25"/>
        <v>0</v>
      </c>
      <c r="AT42" s="157">
        <f t="shared" si="26"/>
        <v>0</v>
      </c>
      <c r="AU42" s="52"/>
      <c r="AV42" s="52">
        <f t="shared" si="27"/>
        <v>0</v>
      </c>
      <c r="AW42" s="157" t="e">
        <f t="shared" si="28"/>
        <v>#DIV/0!</v>
      </c>
      <c r="AX42" s="52"/>
      <c r="AY42" s="147">
        <f t="shared" si="29"/>
        <v>0</v>
      </c>
      <c r="AZ42" s="157">
        <f t="shared" si="30"/>
        <v>0</v>
      </c>
      <c r="BA42" s="52"/>
      <c r="BB42" s="52">
        <f t="shared" si="31"/>
        <v>0</v>
      </c>
      <c r="BC42" s="157" t="e">
        <f t="shared" si="32"/>
        <v>#DIV/0!</v>
      </c>
      <c r="BD42" s="52"/>
      <c r="BE42" s="147">
        <f t="shared" si="33"/>
        <v>0</v>
      </c>
      <c r="BF42" s="157">
        <f t="shared" si="34"/>
        <v>0</v>
      </c>
      <c r="BG42" s="52"/>
      <c r="BH42" s="52">
        <f t="shared" si="35"/>
        <v>0</v>
      </c>
      <c r="BI42" s="157" t="e">
        <f t="shared" si="36"/>
        <v>#DIV/0!</v>
      </c>
      <c r="BJ42" s="52"/>
      <c r="BK42" s="147">
        <f t="shared" si="37"/>
        <v>0</v>
      </c>
      <c r="BL42" s="157">
        <f t="shared" si="38"/>
        <v>0</v>
      </c>
      <c r="BM42" s="52"/>
      <c r="BN42" s="52">
        <f t="shared" si="39"/>
        <v>0</v>
      </c>
      <c r="BO42" s="157" t="e">
        <f t="shared" si="40"/>
        <v>#DIV/0!</v>
      </c>
      <c r="BP42" s="52"/>
      <c r="BQ42" s="147">
        <f t="shared" si="41"/>
        <v>0</v>
      </c>
      <c r="BR42" s="157">
        <f t="shared" si="42"/>
        <v>0</v>
      </c>
      <c r="BS42" s="52"/>
      <c r="BT42" s="52">
        <f t="shared" si="43"/>
        <v>0</v>
      </c>
      <c r="BU42" s="157" t="e">
        <f t="shared" si="44"/>
        <v>#DIV/0!</v>
      </c>
      <c r="BV42" s="52"/>
      <c r="BW42" s="147">
        <f t="shared" si="45"/>
        <v>0</v>
      </c>
      <c r="BX42" s="157">
        <f t="shared" si="46"/>
        <v>0</v>
      </c>
      <c r="BY42" s="52"/>
      <c r="BZ42" s="52">
        <f t="shared" si="47"/>
        <v>0</v>
      </c>
      <c r="CA42" s="157" t="e">
        <f t="shared" si="48"/>
        <v>#DIV/0!</v>
      </c>
      <c r="CB42" s="52"/>
      <c r="CC42" s="147">
        <f t="shared" si="49"/>
        <v>0</v>
      </c>
      <c r="CD42" s="157">
        <f t="shared" si="50"/>
        <v>0</v>
      </c>
      <c r="CE42" s="52"/>
      <c r="CF42" s="158">
        <f t="shared" si="51"/>
        <v>0</v>
      </c>
      <c r="CG42" s="157" t="e">
        <f t="shared" si="52"/>
        <v>#DIV/0!</v>
      </c>
      <c r="CH42" s="52"/>
      <c r="CI42" s="147">
        <f t="shared" si="53"/>
        <v>0</v>
      </c>
      <c r="CJ42" s="157">
        <f t="shared" si="54"/>
        <v>0</v>
      </c>
      <c r="CK42" s="52">
        <f t="shared" si="55"/>
        <v>0</v>
      </c>
      <c r="CL42" s="147">
        <f t="shared" si="56"/>
        <v>0</v>
      </c>
      <c r="CM42" s="157" t="e">
        <f t="shared" si="57"/>
        <v>#DIV/0!</v>
      </c>
      <c r="CN42" s="52">
        <f t="shared" si="58"/>
        <v>0</v>
      </c>
      <c r="CO42" s="147">
        <f t="shared" si="59"/>
        <v>0</v>
      </c>
      <c r="CP42" s="157">
        <f t="shared" si="60"/>
        <v>100</v>
      </c>
      <c r="CQ42" s="52">
        <f t="shared" si="61"/>
        <v>1</v>
      </c>
      <c r="CR42" s="147">
        <f t="shared" si="62"/>
        <v>415.91</v>
      </c>
      <c r="CS42" s="157" t="e">
        <f t="shared" si="63"/>
        <v>#DIV/0!</v>
      </c>
      <c r="CT42" s="52">
        <f t="shared" si="64"/>
        <v>0</v>
      </c>
      <c r="CU42" s="147">
        <f t="shared" si="65"/>
        <v>0</v>
      </c>
      <c r="CV42" s="156">
        <f t="shared" si="66"/>
        <v>0</v>
      </c>
      <c r="CW42" s="52">
        <f t="shared" si="67"/>
        <v>0</v>
      </c>
      <c r="CX42" s="147">
        <f t="shared" si="68"/>
        <v>0</v>
      </c>
      <c r="CY42" s="156">
        <f t="shared" si="69"/>
        <v>1</v>
      </c>
      <c r="CZ42" s="52">
        <f t="shared" si="70"/>
        <v>1</v>
      </c>
      <c r="DA42" s="147">
        <f t="shared" si="71"/>
        <v>415.91</v>
      </c>
    </row>
    <row r="43" spans="1:105" s="319" customFormat="1" ht="42.75">
      <c r="A43" s="32" t="s">
        <v>503</v>
      </c>
      <c r="B43" s="54" t="s">
        <v>358</v>
      </c>
      <c r="C43" s="285" t="s">
        <v>504</v>
      </c>
      <c r="D43" s="214" t="s">
        <v>505</v>
      </c>
      <c r="E43" s="215" t="s">
        <v>11</v>
      </c>
      <c r="F43" s="484">
        <v>151.35</v>
      </c>
      <c r="G43" s="19">
        <v>4</v>
      </c>
      <c r="H43" s="89">
        <f t="shared" si="0"/>
        <v>4</v>
      </c>
      <c r="I43" s="89">
        <f t="shared" si="0"/>
        <v>4</v>
      </c>
      <c r="J43" s="89">
        <f t="shared" si="1"/>
        <v>0</v>
      </c>
      <c r="K43" s="89">
        <f t="shared" si="1"/>
        <v>0</v>
      </c>
      <c r="L43" s="30">
        <f t="shared" si="2"/>
        <v>209.55</v>
      </c>
      <c r="M43" s="31">
        <f t="shared" si="3"/>
        <v>838.2</v>
      </c>
      <c r="N43" s="148">
        <f t="shared" si="4"/>
        <v>0</v>
      </c>
      <c r="O43" s="148">
        <f t="shared" si="5"/>
        <v>0</v>
      </c>
      <c r="P43" s="157">
        <f t="shared" si="6"/>
        <v>0</v>
      </c>
      <c r="Q43" s="52"/>
      <c r="R43" s="147">
        <f t="shared" si="7"/>
        <v>0</v>
      </c>
      <c r="S43" s="496" t="e">
        <f t="shared" si="8"/>
        <v>#DIV/0!</v>
      </c>
      <c r="T43" s="52"/>
      <c r="U43" s="158">
        <f t="shared" si="9"/>
        <v>0</v>
      </c>
      <c r="V43" s="157">
        <f t="shared" si="10"/>
        <v>0</v>
      </c>
      <c r="W43" s="497"/>
      <c r="X43" s="147">
        <f t="shared" si="11"/>
        <v>0</v>
      </c>
      <c r="Y43" s="496" t="e">
        <f t="shared" si="12"/>
        <v>#DIV/0!</v>
      </c>
      <c r="Z43" s="52"/>
      <c r="AA43" s="147">
        <f t="shared" si="13"/>
        <v>0</v>
      </c>
      <c r="AB43" s="157">
        <f t="shared" si="14"/>
        <v>0</v>
      </c>
      <c r="AC43" s="52"/>
      <c r="AD43" s="52">
        <f t="shared" si="15"/>
        <v>0</v>
      </c>
      <c r="AE43" s="157" t="e">
        <f t="shared" si="16"/>
        <v>#DIV/0!</v>
      </c>
      <c r="AF43" s="52"/>
      <c r="AG43" s="147">
        <f t="shared" si="17"/>
        <v>0</v>
      </c>
      <c r="AH43" s="157">
        <f t="shared" si="18"/>
        <v>0</v>
      </c>
      <c r="AI43" s="52"/>
      <c r="AJ43" s="52">
        <f t="shared" si="19"/>
        <v>0</v>
      </c>
      <c r="AK43" s="157" t="e">
        <f t="shared" si="20"/>
        <v>#DIV/0!</v>
      </c>
      <c r="AL43" s="52"/>
      <c r="AM43" s="147">
        <f t="shared" si="21"/>
        <v>0</v>
      </c>
      <c r="AN43" s="157">
        <f t="shared" si="22"/>
        <v>0</v>
      </c>
      <c r="AO43" s="52"/>
      <c r="AP43" s="52">
        <f t="shared" si="23"/>
        <v>0</v>
      </c>
      <c r="AQ43" s="157" t="e">
        <f t="shared" si="24"/>
        <v>#DIV/0!</v>
      </c>
      <c r="AR43" s="52"/>
      <c r="AS43" s="147">
        <f t="shared" si="25"/>
        <v>0</v>
      </c>
      <c r="AT43" s="157">
        <f t="shared" si="26"/>
        <v>0</v>
      </c>
      <c r="AU43" s="52"/>
      <c r="AV43" s="52">
        <f t="shared" si="27"/>
        <v>0</v>
      </c>
      <c r="AW43" s="157" t="e">
        <f t="shared" si="28"/>
        <v>#DIV/0!</v>
      </c>
      <c r="AX43" s="52"/>
      <c r="AY43" s="147">
        <f t="shared" si="29"/>
        <v>0</v>
      </c>
      <c r="AZ43" s="157">
        <f t="shared" si="30"/>
        <v>0</v>
      </c>
      <c r="BA43" s="52"/>
      <c r="BB43" s="52">
        <f t="shared" si="31"/>
        <v>0</v>
      </c>
      <c r="BC43" s="157" t="e">
        <f t="shared" si="32"/>
        <v>#DIV/0!</v>
      </c>
      <c r="BD43" s="52"/>
      <c r="BE43" s="147">
        <f t="shared" si="33"/>
        <v>0</v>
      </c>
      <c r="BF43" s="157">
        <f t="shared" si="34"/>
        <v>0</v>
      </c>
      <c r="BG43" s="52"/>
      <c r="BH43" s="52">
        <f t="shared" si="35"/>
        <v>0</v>
      </c>
      <c r="BI43" s="157" t="e">
        <f t="shared" si="36"/>
        <v>#DIV/0!</v>
      </c>
      <c r="BJ43" s="52"/>
      <c r="BK43" s="147">
        <f t="shared" si="37"/>
        <v>0</v>
      </c>
      <c r="BL43" s="157">
        <f t="shared" si="38"/>
        <v>0</v>
      </c>
      <c r="BM43" s="52"/>
      <c r="BN43" s="52">
        <f t="shared" si="39"/>
        <v>0</v>
      </c>
      <c r="BO43" s="157" t="e">
        <f t="shared" si="40"/>
        <v>#DIV/0!</v>
      </c>
      <c r="BP43" s="52"/>
      <c r="BQ43" s="147">
        <f t="shared" si="41"/>
        <v>0</v>
      </c>
      <c r="BR43" s="157">
        <f t="shared" si="42"/>
        <v>0</v>
      </c>
      <c r="BS43" s="52"/>
      <c r="BT43" s="52">
        <f t="shared" si="43"/>
        <v>0</v>
      </c>
      <c r="BU43" s="157" t="e">
        <f t="shared" si="44"/>
        <v>#DIV/0!</v>
      </c>
      <c r="BV43" s="52"/>
      <c r="BW43" s="147">
        <f t="shared" si="45"/>
        <v>0</v>
      </c>
      <c r="BX43" s="157">
        <f t="shared" si="46"/>
        <v>0</v>
      </c>
      <c r="BY43" s="52"/>
      <c r="BZ43" s="52">
        <f t="shared" si="47"/>
        <v>0</v>
      </c>
      <c r="CA43" s="157" t="e">
        <f t="shared" si="48"/>
        <v>#DIV/0!</v>
      </c>
      <c r="CB43" s="52"/>
      <c r="CC43" s="147">
        <f t="shared" si="49"/>
        <v>0</v>
      </c>
      <c r="CD43" s="157">
        <f t="shared" si="50"/>
        <v>0</v>
      </c>
      <c r="CE43" s="52"/>
      <c r="CF43" s="158">
        <f t="shared" si="51"/>
        <v>0</v>
      </c>
      <c r="CG43" s="157" t="e">
        <f t="shared" si="52"/>
        <v>#DIV/0!</v>
      </c>
      <c r="CH43" s="52"/>
      <c r="CI43" s="147">
        <f t="shared" si="53"/>
        <v>0</v>
      </c>
      <c r="CJ43" s="157">
        <f t="shared" si="54"/>
        <v>0</v>
      </c>
      <c r="CK43" s="52">
        <f t="shared" si="55"/>
        <v>0</v>
      </c>
      <c r="CL43" s="147">
        <f t="shared" si="56"/>
        <v>0</v>
      </c>
      <c r="CM43" s="157" t="e">
        <f t="shared" si="57"/>
        <v>#DIV/0!</v>
      </c>
      <c r="CN43" s="52">
        <f t="shared" si="58"/>
        <v>0</v>
      </c>
      <c r="CO43" s="147">
        <f t="shared" si="59"/>
        <v>0</v>
      </c>
      <c r="CP43" s="157">
        <f t="shared" si="60"/>
        <v>100</v>
      </c>
      <c r="CQ43" s="52">
        <f t="shared" si="61"/>
        <v>4</v>
      </c>
      <c r="CR43" s="147">
        <f t="shared" si="62"/>
        <v>838.2</v>
      </c>
      <c r="CS43" s="157" t="e">
        <f t="shared" si="63"/>
        <v>#DIV/0!</v>
      </c>
      <c r="CT43" s="52">
        <f t="shared" si="64"/>
        <v>0</v>
      </c>
      <c r="CU43" s="147">
        <f t="shared" si="65"/>
        <v>0</v>
      </c>
      <c r="CV43" s="156">
        <f t="shared" si="66"/>
        <v>0</v>
      </c>
      <c r="CW43" s="52">
        <f t="shared" si="67"/>
        <v>0</v>
      </c>
      <c r="CX43" s="147">
        <f t="shared" si="68"/>
        <v>0</v>
      </c>
      <c r="CY43" s="156">
        <f t="shared" si="69"/>
        <v>1</v>
      </c>
      <c r="CZ43" s="52">
        <f t="shared" si="70"/>
        <v>4</v>
      </c>
      <c r="DA43" s="147">
        <f t="shared" si="71"/>
        <v>838.2</v>
      </c>
    </row>
    <row r="44" spans="1:105" s="159" customFormat="1">
      <c r="A44" s="32" t="s">
        <v>506</v>
      </c>
      <c r="B44" s="54" t="s">
        <v>358</v>
      </c>
      <c r="C44" s="54" t="s">
        <v>507</v>
      </c>
      <c r="D44" s="486" t="s">
        <v>508</v>
      </c>
      <c r="E44" s="215" t="s">
        <v>11</v>
      </c>
      <c r="F44" s="481">
        <v>6.41</v>
      </c>
      <c r="G44" s="19">
        <v>2</v>
      </c>
      <c r="H44" s="89">
        <f t="shared" si="0"/>
        <v>2</v>
      </c>
      <c r="I44" s="89">
        <f t="shared" si="0"/>
        <v>2</v>
      </c>
      <c r="J44" s="89">
        <f t="shared" si="1"/>
        <v>0</v>
      </c>
      <c r="K44" s="89">
        <f t="shared" si="1"/>
        <v>0</v>
      </c>
      <c r="L44" s="30">
        <f t="shared" si="2"/>
        <v>8.8699999999999992</v>
      </c>
      <c r="M44" s="31">
        <f t="shared" si="3"/>
        <v>17.739999999999998</v>
      </c>
      <c r="N44" s="148">
        <f t="shared" si="4"/>
        <v>0</v>
      </c>
      <c r="O44" s="148">
        <f t="shared" si="5"/>
        <v>0</v>
      </c>
      <c r="P44" s="157">
        <f t="shared" si="6"/>
        <v>0</v>
      </c>
      <c r="Q44" s="52"/>
      <c r="R44" s="147">
        <f t="shared" si="7"/>
        <v>0</v>
      </c>
      <c r="S44" s="496" t="e">
        <f t="shared" si="8"/>
        <v>#DIV/0!</v>
      </c>
      <c r="T44" s="52"/>
      <c r="U44" s="158">
        <f t="shared" si="9"/>
        <v>0</v>
      </c>
      <c r="V44" s="157">
        <f t="shared" si="10"/>
        <v>0</v>
      </c>
      <c r="W44" s="497"/>
      <c r="X44" s="147">
        <f t="shared" si="11"/>
        <v>0</v>
      </c>
      <c r="Y44" s="496" t="e">
        <f t="shared" si="12"/>
        <v>#DIV/0!</v>
      </c>
      <c r="Z44" s="52"/>
      <c r="AA44" s="147">
        <f t="shared" si="13"/>
        <v>0</v>
      </c>
      <c r="AB44" s="157">
        <f t="shared" si="14"/>
        <v>0</v>
      </c>
      <c r="AC44" s="52"/>
      <c r="AD44" s="52">
        <f t="shared" si="15"/>
        <v>0</v>
      </c>
      <c r="AE44" s="157" t="e">
        <f t="shared" si="16"/>
        <v>#DIV/0!</v>
      </c>
      <c r="AF44" s="52"/>
      <c r="AG44" s="147">
        <f t="shared" si="17"/>
        <v>0</v>
      </c>
      <c r="AH44" s="157">
        <f t="shared" si="18"/>
        <v>0</v>
      </c>
      <c r="AI44" s="52"/>
      <c r="AJ44" s="52">
        <f t="shared" si="19"/>
        <v>0</v>
      </c>
      <c r="AK44" s="157" t="e">
        <f t="shared" si="20"/>
        <v>#DIV/0!</v>
      </c>
      <c r="AL44" s="52"/>
      <c r="AM44" s="147">
        <f t="shared" si="21"/>
        <v>0</v>
      </c>
      <c r="AN44" s="157">
        <f t="shared" si="22"/>
        <v>0</v>
      </c>
      <c r="AO44" s="52"/>
      <c r="AP44" s="52">
        <f t="shared" si="23"/>
        <v>0</v>
      </c>
      <c r="AQ44" s="157" t="e">
        <f t="shared" si="24"/>
        <v>#DIV/0!</v>
      </c>
      <c r="AR44" s="52"/>
      <c r="AS44" s="147">
        <f t="shared" si="25"/>
        <v>0</v>
      </c>
      <c r="AT44" s="157">
        <f t="shared" si="26"/>
        <v>0</v>
      </c>
      <c r="AU44" s="52"/>
      <c r="AV44" s="52">
        <f t="shared" si="27"/>
        <v>0</v>
      </c>
      <c r="AW44" s="157" t="e">
        <f t="shared" si="28"/>
        <v>#DIV/0!</v>
      </c>
      <c r="AX44" s="52"/>
      <c r="AY44" s="147">
        <f t="shared" si="29"/>
        <v>0</v>
      </c>
      <c r="AZ44" s="157">
        <f t="shared" si="30"/>
        <v>0</v>
      </c>
      <c r="BA44" s="52"/>
      <c r="BB44" s="52">
        <f t="shared" si="31"/>
        <v>0</v>
      </c>
      <c r="BC44" s="157" t="e">
        <f t="shared" si="32"/>
        <v>#DIV/0!</v>
      </c>
      <c r="BD44" s="52"/>
      <c r="BE44" s="147">
        <f t="shared" si="33"/>
        <v>0</v>
      </c>
      <c r="BF44" s="157">
        <f t="shared" si="34"/>
        <v>0</v>
      </c>
      <c r="BG44" s="52"/>
      <c r="BH44" s="52">
        <f t="shared" si="35"/>
        <v>0</v>
      </c>
      <c r="BI44" s="157" t="e">
        <f t="shared" si="36"/>
        <v>#DIV/0!</v>
      </c>
      <c r="BJ44" s="52"/>
      <c r="BK44" s="147">
        <f t="shared" si="37"/>
        <v>0</v>
      </c>
      <c r="BL44" s="157">
        <f t="shared" si="38"/>
        <v>0</v>
      </c>
      <c r="BM44" s="52"/>
      <c r="BN44" s="52">
        <f t="shared" si="39"/>
        <v>0</v>
      </c>
      <c r="BO44" s="157" t="e">
        <f t="shared" si="40"/>
        <v>#DIV/0!</v>
      </c>
      <c r="BP44" s="52"/>
      <c r="BQ44" s="147">
        <f t="shared" si="41"/>
        <v>0</v>
      </c>
      <c r="BR44" s="157">
        <f t="shared" si="42"/>
        <v>0</v>
      </c>
      <c r="BS44" s="52"/>
      <c r="BT44" s="52">
        <f t="shared" si="43"/>
        <v>0</v>
      </c>
      <c r="BU44" s="157" t="e">
        <f t="shared" si="44"/>
        <v>#DIV/0!</v>
      </c>
      <c r="BV44" s="52"/>
      <c r="BW44" s="147">
        <f t="shared" si="45"/>
        <v>0</v>
      </c>
      <c r="BX44" s="157">
        <f t="shared" si="46"/>
        <v>0</v>
      </c>
      <c r="BY44" s="52"/>
      <c r="BZ44" s="52">
        <f t="shared" si="47"/>
        <v>0</v>
      </c>
      <c r="CA44" s="157" t="e">
        <f t="shared" si="48"/>
        <v>#DIV/0!</v>
      </c>
      <c r="CB44" s="52"/>
      <c r="CC44" s="147">
        <f t="shared" si="49"/>
        <v>0</v>
      </c>
      <c r="CD44" s="157">
        <f t="shared" si="50"/>
        <v>0</v>
      </c>
      <c r="CE44" s="52"/>
      <c r="CF44" s="158">
        <f t="shared" si="51"/>
        <v>0</v>
      </c>
      <c r="CG44" s="157" t="e">
        <f t="shared" si="52"/>
        <v>#DIV/0!</v>
      </c>
      <c r="CH44" s="52"/>
      <c r="CI44" s="147">
        <f t="shared" si="53"/>
        <v>0</v>
      </c>
      <c r="CJ44" s="157">
        <f t="shared" si="54"/>
        <v>0</v>
      </c>
      <c r="CK44" s="52">
        <f t="shared" si="55"/>
        <v>0</v>
      </c>
      <c r="CL44" s="147">
        <f t="shared" si="56"/>
        <v>0</v>
      </c>
      <c r="CM44" s="157" t="e">
        <f t="shared" si="57"/>
        <v>#DIV/0!</v>
      </c>
      <c r="CN44" s="52">
        <f t="shared" si="58"/>
        <v>0</v>
      </c>
      <c r="CO44" s="147">
        <f t="shared" si="59"/>
        <v>0</v>
      </c>
      <c r="CP44" s="157">
        <f t="shared" si="60"/>
        <v>100</v>
      </c>
      <c r="CQ44" s="52">
        <f t="shared" si="61"/>
        <v>2</v>
      </c>
      <c r="CR44" s="147">
        <f t="shared" si="62"/>
        <v>17.739999999999998</v>
      </c>
      <c r="CS44" s="157" t="e">
        <f t="shared" si="63"/>
        <v>#DIV/0!</v>
      </c>
      <c r="CT44" s="52">
        <f t="shared" si="64"/>
        <v>0</v>
      </c>
      <c r="CU44" s="147">
        <f t="shared" si="65"/>
        <v>0</v>
      </c>
      <c r="CV44" s="156">
        <f t="shared" si="66"/>
        <v>0</v>
      </c>
      <c r="CW44" s="52">
        <f t="shared" si="67"/>
        <v>0</v>
      </c>
      <c r="CX44" s="147">
        <f t="shared" si="68"/>
        <v>0</v>
      </c>
      <c r="CY44" s="156">
        <f t="shared" si="69"/>
        <v>1</v>
      </c>
      <c r="CZ44" s="52">
        <f t="shared" si="70"/>
        <v>2</v>
      </c>
      <c r="DA44" s="147">
        <f t="shared" si="71"/>
        <v>17.739999999999998</v>
      </c>
    </row>
    <row r="45" spans="1:105" s="159" customFormat="1">
      <c r="A45" s="32" t="s">
        <v>509</v>
      </c>
      <c r="B45" s="54" t="s">
        <v>358</v>
      </c>
      <c r="C45" s="54" t="s">
        <v>510</v>
      </c>
      <c r="D45" s="486" t="s">
        <v>511</v>
      </c>
      <c r="E45" s="54" t="s">
        <v>16</v>
      </c>
      <c r="F45" s="481">
        <v>14.22</v>
      </c>
      <c r="G45" s="19">
        <v>1</v>
      </c>
      <c r="H45" s="89">
        <f t="shared" si="0"/>
        <v>1</v>
      </c>
      <c r="I45" s="89">
        <f t="shared" si="0"/>
        <v>1</v>
      </c>
      <c r="J45" s="89">
        <f t="shared" si="1"/>
        <v>0</v>
      </c>
      <c r="K45" s="89">
        <f t="shared" si="1"/>
        <v>0</v>
      </c>
      <c r="L45" s="30">
        <f t="shared" si="2"/>
        <v>19.690000000000001</v>
      </c>
      <c r="M45" s="31">
        <f t="shared" si="3"/>
        <v>19.690000000000001</v>
      </c>
      <c r="N45" s="148">
        <f t="shared" si="4"/>
        <v>0</v>
      </c>
      <c r="O45" s="148">
        <f t="shared" si="5"/>
        <v>0</v>
      </c>
      <c r="P45" s="157">
        <f t="shared" si="6"/>
        <v>0</v>
      </c>
      <c r="Q45" s="52"/>
      <c r="R45" s="147">
        <f t="shared" si="7"/>
        <v>0</v>
      </c>
      <c r="S45" s="496" t="e">
        <f t="shared" si="8"/>
        <v>#DIV/0!</v>
      </c>
      <c r="T45" s="52"/>
      <c r="U45" s="158">
        <f t="shared" si="9"/>
        <v>0</v>
      </c>
      <c r="V45" s="157">
        <f t="shared" si="10"/>
        <v>0</v>
      </c>
      <c r="W45" s="497"/>
      <c r="X45" s="147">
        <f t="shared" si="11"/>
        <v>0</v>
      </c>
      <c r="Y45" s="496" t="e">
        <f t="shared" si="12"/>
        <v>#DIV/0!</v>
      </c>
      <c r="Z45" s="52"/>
      <c r="AA45" s="147">
        <f t="shared" si="13"/>
        <v>0</v>
      </c>
      <c r="AB45" s="157">
        <f t="shared" si="14"/>
        <v>0</v>
      </c>
      <c r="AC45" s="52"/>
      <c r="AD45" s="52">
        <f t="shared" si="15"/>
        <v>0</v>
      </c>
      <c r="AE45" s="157" t="e">
        <f t="shared" si="16"/>
        <v>#DIV/0!</v>
      </c>
      <c r="AF45" s="52"/>
      <c r="AG45" s="147">
        <f t="shared" si="17"/>
        <v>0</v>
      </c>
      <c r="AH45" s="157">
        <f t="shared" si="18"/>
        <v>0</v>
      </c>
      <c r="AI45" s="52"/>
      <c r="AJ45" s="52">
        <f t="shared" si="19"/>
        <v>0</v>
      </c>
      <c r="AK45" s="157" t="e">
        <f t="shared" si="20"/>
        <v>#DIV/0!</v>
      </c>
      <c r="AL45" s="52"/>
      <c r="AM45" s="147">
        <f t="shared" si="21"/>
        <v>0</v>
      </c>
      <c r="AN45" s="157">
        <f t="shared" si="22"/>
        <v>0</v>
      </c>
      <c r="AO45" s="52"/>
      <c r="AP45" s="52">
        <f t="shared" si="23"/>
        <v>0</v>
      </c>
      <c r="AQ45" s="157" t="e">
        <f t="shared" si="24"/>
        <v>#DIV/0!</v>
      </c>
      <c r="AR45" s="52"/>
      <c r="AS45" s="147">
        <f t="shared" si="25"/>
        <v>0</v>
      </c>
      <c r="AT45" s="157">
        <f t="shared" si="26"/>
        <v>0</v>
      </c>
      <c r="AU45" s="52"/>
      <c r="AV45" s="52">
        <f t="shared" si="27"/>
        <v>0</v>
      </c>
      <c r="AW45" s="157" t="e">
        <f t="shared" si="28"/>
        <v>#DIV/0!</v>
      </c>
      <c r="AX45" s="52"/>
      <c r="AY45" s="147">
        <f t="shared" si="29"/>
        <v>0</v>
      </c>
      <c r="AZ45" s="157">
        <f t="shared" si="30"/>
        <v>0</v>
      </c>
      <c r="BA45" s="52"/>
      <c r="BB45" s="52">
        <f t="shared" si="31"/>
        <v>0</v>
      </c>
      <c r="BC45" s="157" t="e">
        <f t="shared" si="32"/>
        <v>#DIV/0!</v>
      </c>
      <c r="BD45" s="52"/>
      <c r="BE45" s="147">
        <f t="shared" si="33"/>
        <v>0</v>
      </c>
      <c r="BF45" s="157">
        <f t="shared" si="34"/>
        <v>0</v>
      </c>
      <c r="BG45" s="52"/>
      <c r="BH45" s="52">
        <f t="shared" si="35"/>
        <v>0</v>
      </c>
      <c r="BI45" s="157" t="e">
        <f t="shared" si="36"/>
        <v>#DIV/0!</v>
      </c>
      <c r="BJ45" s="52"/>
      <c r="BK45" s="147">
        <f t="shared" si="37"/>
        <v>0</v>
      </c>
      <c r="BL45" s="157">
        <f t="shared" si="38"/>
        <v>0</v>
      </c>
      <c r="BM45" s="52"/>
      <c r="BN45" s="52">
        <f t="shared" si="39"/>
        <v>0</v>
      </c>
      <c r="BO45" s="157" t="e">
        <f t="shared" si="40"/>
        <v>#DIV/0!</v>
      </c>
      <c r="BP45" s="52"/>
      <c r="BQ45" s="147">
        <f t="shared" si="41"/>
        <v>0</v>
      </c>
      <c r="BR45" s="157">
        <f t="shared" si="42"/>
        <v>0</v>
      </c>
      <c r="BS45" s="52"/>
      <c r="BT45" s="52">
        <f t="shared" si="43"/>
        <v>0</v>
      </c>
      <c r="BU45" s="157" t="e">
        <f t="shared" si="44"/>
        <v>#DIV/0!</v>
      </c>
      <c r="BV45" s="52"/>
      <c r="BW45" s="147">
        <f t="shared" si="45"/>
        <v>0</v>
      </c>
      <c r="BX45" s="157">
        <f t="shared" si="46"/>
        <v>0</v>
      </c>
      <c r="BY45" s="52"/>
      <c r="BZ45" s="52">
        <f t="shared" si="47"/>
        <v>0</v>
      </c>
      <c r="CA45" s="157" t="e">
        <f t="shared" si="48"/>
        <v>#DIV/0!</v>
      </c>
      <c r="CB45" s="52"/>
      <c r="CC45" s="147">
        <f t="shared" si="49"/>
        <v>0</v>
      </c>
      <c r="CD45" s="157">
        <f t="shared" si="50"/>
        <v>0</v>
      </c>
      <c r="CE45" s="52"/>
      <c r="CF45" s="158">
        <f t="shared" si="51"/>
        <v>0</v>
      </c>
      <c r="CG45" s="157" t="e">
        <f t="shared" si="52"/>
        <v>#DIV/0!</v>
      </c>
      <c r="CH45" s="52"/>
      <c r="CI45" s="147">
        <f t="shared" si="53"/>
        <v>0</v>
      </c>
      <c r="CJ45" s="157">
        <f t="shared" si="54"/>
        <v>0</v>
      </c>
      <c r="CK45" s="52">
        <f t="shared" si="55"/>
        <v>0</v>
      </c>
      <c r="CL45" s="147">
        <f t="shared" si="56"/>
        <v>0</v>
      </c>
      <c r="CM45" s="157" t="e">
        <f t="shared" si="57"/>
        <v>#DIV/0!</v>
      </c>
      <c r="CN45" s="52">
        <f t="shared" si="58"/>
        <v>0</v>
      </c>
      <c r="CO45" s="147">
        <f t="shared" si="59"/>
        <v>0</v>
      </c>
      <c r="CP45" s="157">
        <f t="shared" si="60"/>
        <v>100</v>
      </c>
      <c r="CQ45" s="52">
        <f t="shared" si="61"/>
        <v>1</v>
      </c>
      <c r="CR45" s="147">
        <f t="shared" si="62"/>
        <v>19.690000000000001</v>
      </c>
      <c r="CS45" s="157" t="e">
        <f t="shared" si="63"/>
        <v>#DIV/0!</v>
      </c>
      <c r="CT45" s="52">
        <f t="shared" si="64"/>
        <v>0</v>
      </c>
      <c r="CU45" s="147">
        <f t="shared" si="65"/>
        <v>0</v>
      </c>
      <c r="CV45" s="156">
        <f t="shared" si="66"/>
        <v>0</v>
      </c>
      <c r="CW45" s="52">
        <f t="shared" si="67"/>
        <v>0</v>
      </c>
      <c r="CX45" s="147">
        <f t="shared" si="68"/>
        <v>0</v>
      </c>
      <c r="CY45" s="156">
        <f t="shared" si="69"/>
        <v>1</v>
      </c>
      <c r="CZ45" s="52">
        <f t="shared" si="70"/>
        <v>1</v>
      </c>
      <c r="DA45" s="147">
        <f t="shared" si="71"/>
        <v>19.690000000000001</v>
      </c>
    </row>
    <row r="46" spans="1:105" s="319" customFormat="1" ht="30" customHeight="1">
      <c r="A46" s="32"/>
      <c r="B46" s="29"/>
      <c r="C46" s="29"/>
      <c r="D46" s="186"/>
      <c r="E46" s="491"/>
      <c r="F46" s="492"/>
      <c r="G46" s="30"/>
      <c r="H46" s="89"/>
      <c r="I46" s="89"/>
      <c r="J46" s="89"/>
      <c r="K46" s="89"/>
      <c r="L46" s="155" t="s">
        <v>9</v>
      </c>
      <c r="M46" s="150">
        <f>SUM(M13:M45)</f>
        <v>19149.739999999998</v>
      </c>
      <c r="N46" s="150">
        <f>SUM(N13:N45)</f>
        <v>0</v>
      </c>
      <c r="O46" s="150">
        <f>SUM(O13:O45)</f>
        <v>0</v>
      </c>
      <c r="P46" s="640" t="s">
        <v>9</v>
      </c>
      <c r="Q46" s="616"/>
      <c r="R46" s="150">
        <f>SUM(R13:R45)</f>
        <v>0</v>
      </c>
      <c r="S46" s="640" t="s">
        <v>9</v>
      </c>
      <c r="T46" s="616"/>
      <c r="U46" s="150">
        <f>SUM(U13:U45)</f>
        <v>0</v>
      </c>
      <c r="V46" s="640" t="s">
        <v>9</v>
      </c>
      <c r="W46" s="616"/>
      <c r="X46" s="150">
        <f>SUM(X13:X45)</f>
        <v>0</v>
      </c>
      <c r="Y46" s="640" t="s">
        <v>9</v>
      </c>
      <c r="Z46" s="616"/>
      <c r="AA46" s="150">
        <f>SUM(AA13:AA45)</f>
        <v>0</v>
      </c>
      <c r="AB46" s="640" t="s">
        <v>9</v>
      </c>
      <c r="AC46" s="616"/>
      <c r="AD46" s="150">
        <f>SUM(AD13:AD45)</f>
        <v>0</v>
      </c>
      <c r="AE46" s="640" t="s">
        <v>9</v>
      </c>
      <c r="AF46" s="616"/>
      <c r="AG46" s="150">
        <f>SUM(AG13:AG45)</f>
        <v>0</v>
      </c>
      <c r="AH46" s="640" t="s">
        <v>9</v>
      </c>
      <c r="AI46" s="616"/>
      <c r="AJ46" s="150">
        <f>SUM(AJ13:AJ45)</f>
        <v>0</v>
      </c>
      <c r="AK46" s="640" t="s">
        <v>9</v>
      </c>
      <c r="AL46" s="616"/>
      <c r="AM46" s="150">
        <f>SUM(AM13:AM45)</f>
        <v>0</v>
      </c>
      <c r="AN46" s="640" t="s">
        <v>9</v>
      </c>
      <c r="AO46" s="616"/>
      <c r="AP46" s="150">
        <f>SUM(AP13:AP45)</f>
        <v>0</v>
      </c>
      <c r="AQ46" s="640" t="s">
        <v>9</v>
      </c>
      <c r="AR46" s="616"/>
      <c r="AS46" s="150">
        <f>SUM(AS13:AS45)</f>
        <v>0</v>
      </c>
      <c r="AT46" s="640" t="s">
        <v>9</v>
      </c>
      <c r="AU46" s="616"/>
      <c r="AV46" s="150">
        <f>SUM(AV13:AV45)</f>
        <v>0</v>
      </c>
      <c r="AW46" s="640" t="s">
        <v>9</v>
      </c>
      <c r="AX46" s="616"/>
      <c r="AY46" s="150">
        <f>SUM(AY13:AY45)</f>
        <v>0</v>
      </c>
      <c r="AZ46" s="640" t="s">
        <v>9</v>
      </c>
      <c r="BA46" s="616"/>
      <c r="BB46" s="150">
        <f>SUM(BB13:BB45)</f>
        <v>0</v>
      </c>
      <c r="BC46" s="640" t="s">
        <v>9</v>
      </c>
      <c r="BD46" s="616"/>
      <c r="BE46" s="150">
        <f>SUM(BE13:BE45)</f>
        <v>0</v>
      </c>
      <c r="BF46" s="640" t="s">
        <v>9</v>
      </c>
      <c r="BG46" s="616"/>
      <c r="BH46" s="150">
        <f>SUM(BH13:BH45)</f>
        <v>0</v>
      </c>
      <c r="BI46" s="640" t="s">
        <v>9</v>
      </c>
      <c r="BJ46" s="616"/>
      <c r="BK46" s="150">
        <f>SUM(BK13:BK45)</f>
        <v>0</v>
      </c>
      <c r="BL46" s="640" t="s">
        <v>9</v>
      </c>
      <c r="BM46" s="616"/>
      <c r="BN46" s="150">
        <f>SUM(BN13:BN45)</f>
        <v>0</v>
      </c>
      <c r="BO46" s="640" t="s">
        <v>9</v>
      </c>
      <c r="BP46" s="616"/>
      <c r="BQ46" s="150">
        <f>SUM(BQ13:BQ45)</f>
        <v>0</v>
      </c>
      <c r="BR46" s="640" t="s">
        <v>9</v>
      </c>
      <c r="BS46" s="616"/>
      <c r="BT46" s="150">
        <f>SUM(BT13:BT45)</f>
        <v>0</v>
      </c>
      <c r="BU46" s="640" t="s">
        <v>9</v>
      </c>
      <c r="BV46" s="616"/>
      <c r="BW46" s="150">
        <f>SUM(BW13:BW45)</f>
        <v>0</v>
      </c>
      <c r="BX46" s="640" t="s">
        <v>9</v>
      </c>
      <c r="BY46" s="616"/>
      <c r="BZ46" s="150">
        <f>SUM(BZ13:BZ45)</f>
        <v>0</v>
      </c>
      <c r="CA46" s="640" t="s">
        <v>9</v>
      </c>
      <c r="CB46" s="616"/>
      <c r="CC46" s="150">
        <f>SUM(CC13:CC45)</f>
        <v>0</v>
      </c>
      <c r="CD46" s="640" t="s">
        <v>9</v>
      </c>
      <c r="CE46" s="616"/>
      <c r="CF46" s="150">
        <f>SUM(CF13:CF45)</f>
        <v>0</v>
      </c>
      <c r="CG46" s="640" t="s">
        <v>9</v>
      </c>
      <c r="CH46" s="616"/>
      <c r="CI46" s="150">
        <f>SUM(CI13:CI45)</f>
        <v>0</v>
      </c>
      <c r="CJ46" s="640" t="s">
        <v>9</v>
      </c>
      <c r="CK46" s="616"/>
      <c r="CL46" s="150">
        <f>SUM(CL13:CL45)</f>
        <v>0</v>
      </c>
      <c r="CM46" s="640" t="s">
        <v>9</v>
      </c>
      <c r="CN46" s="616"/>
      <c r="CO46" s="150">
        <f>SUM(CO13:CO45)</f>
        <v>0</v>
      </c>
      <c r="CP46" s="640" t="s">
        <v>9</v>
      </c>
      <c r="CQ46" s="616"/>
      <c r="CR46" s="150">
        <f>SUM(CR13:CR45)</f>
        <v>19149.739999999998</v>
      </c>
      <c r="CS46" s="640" t="s">
        <v>9</v>
      </c>
      <c r="CT46" s="616"/>
      <c r="CU46" s="150">
        <f>SUM(CU13:CU45)</f>
        <v>0</v>
      </c>
      <c r="CV46" s="640" t="s">
        <v>9</v>
      </c>
      <c r="CW46" s="616"/>
      <c r="CX46" s="150">
        <f>SUM(CX13:CX45)</f>
        <v>0</v>
      </c>
      <c r="CY46" s="640" t="s">
        <v>9</v>
      </c>
      <c r="CZ46" s="616"/>
      <c r="DA46" s="150">
        <f>SUM(DA13:DA45)</f>
        <v>19149.739999999998</v>
      </c>
    </row>
    <row r="47" spans="1:105" s="305" customFormat="1" ht="15.75" customHeight="1" thickBot="1">
      <c r="A47" s="45"/>
      <c r="B47" s="46"/>
      <c r="C47" s="46"/>
      <c r="D47" s="493" t="str">
        <f>[5]CONSOLIDA!B16</f>
        <v>Cuiabá - MT, AGOSTO DE 2015</v>
      </c>
      <c r="E47" s="46"/>
      <c r="F47" s="494"/>
      <c r="G47" s="46"/>
      <c r="H47" s="46"/>
      <c r="I47" s="665" t="s">
        <v>10</v>
      </c>
      <c r="J47" s="666"/>
      <c r="K47" s="666"/>
      <c r="L47" s="667"/>
      <c r="M47" s="495">
        <f>SUM(M12:M46)/2</f>
        <v>19149.739999999998</v>
      </c>
      <c r="N47" s="505">
        <f>SUM(N12:N46)/2</f>
        <v>0</v>
      </c>
      <c r="O47" s="495">
        <f>SUM(O12:O46)/2</f>
        <v>0</v>
      </c>
      <c r="P47" s="669" t="s">
        <v>10</v>
      </c>
      <c r="Q47" s="667"/>
      <c r="R47" s="495">
        <f>SUM(R12:R46)/2</f>
        <v>0</v>
      </c>
      <c r="S47" s="669" t="s">
        <v>10</v>
      </c>
      <c r="T47" s="667"/>
      <c r="U47" s="506">
        <f>SUM(U12:U46)/2</f>
        <v>0</v>
      </c>
      <c r="V47" s="669" t="s">
        <v>10</v>
      </c>
      <c r="W47" s="667"/>
      <c r="X47" s="495">
        <f>SUM(X12:X46)/2</f>
        <v>0</v>
      </c>
      <c r="Y47" s="669" t="s">
        <v>10</v>
      </c>
      <c r="Z47" s="667"/>
      <c r="AA47" s="507">
        <f>SUM(AA12:AA46)/2</f>
        <v>0</v>
      </c>
      <c r="AB47" s="669" t="s">
        <v>10</v>
      </c>
      <c r="AC47" s="667"/>
      <c r="AD47" s="507">
        <f>SUM(AD12:AD46)/2</f>
        <v>0</v>
      </c>
      <c r="AE47" s="669" t="s">
        <v>10</v>
      </c>
      <c r="AF47" s="667"/>
      <c r="AG47" s="507">
        <f>SUM(AG12:AG46)/2</f>
        <v>0</v>
      </c>
      <c r="AH47" s="669" t="s">
        <v>10</v>
      </c>
      <c r="AI47" s="667"/>
      <c r="AJ47" s="507">
        <f>SUM(AJ12:AJ46)/2</f>
        <v>0</v>
      </c>
      <c r="AK47" s="669" t="s">
        <v>10</v>
      </c>
      <c r="AL47" s="667"/>
      <c r="AM47" s="507">
        <f>SUM(AM12:AM46)/2</f>
        <v>0</v>
      </c>
      <c r="AN47" s="669" t="s">
        <v>10</v>
      </c>
      <c r="AO47" s="667"/>
      <c r="AP47" s="507">
        <f>SUM(AP12:AP46)/2</f>
        <v>0</v>
      </c>
      <c r="AQ47" s="669" t="s">
        <v>10</v>
      </c>
      <c r="AR47" s="667"/>
      <c r="AS47" s="507">
        <f>SUM(AS12:AS46)/2</f>
        <v>0</v>
      </c>
      <c r="AT47" s="669" t="s">
        <v>10</v>
      </c>
      <c r="AU47" s="667"/>
      <c r="AV47" s="507">
        <f>SUM(AV12:AV46)/2</f>
        <v>0</v>
      </c>
      <c r="AW47" s="669" t="s">
        <v>10</v>
      </c>
      <c r="AX47" s="667"/>
      <c r="AY47" s="507">
        <f>SUM(AY12:AY46)/2</f>
        <v>0</v>
      </c>
      <c r="AZ47" s="669" t="s">
        <v>10</v>
      </c>
      <c r="BA47" s="667"/>
      <c r="BB47" s="507">
        <f>SUM(BB12:BB46)/2</f>
        <v>0</v>
      </c>
      <c r="BC47" s="669" t="s">
        <v>10</v>
      </c>
      <c r="BD47" s="667"/>
      <c r="BE47" s="507">
        <f>SUM(BE12:BE46)/2</f>
        <v>0</v>
      </c>
      <c r="BF47" s="669" t="s">
        <v>10</v>
      </c>
      <c r="BG47" s="667"/>
      <c r="BH47" s="507">
        <f>SUM(BH12:BH46)/2</f>
        <v>0</v>
      </c>
      <c r="BI47" s="669" t="s">
        <v>10</v>
      </c>
      <c r="BJ47" s="667"/>
      <c r="BK47" s="507">
        <f>SUM(BK12:BK46)/2</f>
        <v>0</v>
      </c>
      <c r="BL47" s="669" t="s">
        <v>10</v>
      </c>
      <c r="BM47" s="667"/>
      <c r="BN47" s="507">
        <f>SUM(BN12:BN46)/2</f>
        <v>0</v>
      </c>
      <c r="BO47" s="669" t="s">
        <v>10</v>
      </c>
      <c r="BP47" s="667"/>
      <c r="BQ47" s="507">
        <f>SUM(BQ12:BQ46)/2</f>
        <v>0</v>
      </c>
      <c r="BR47" s="669" t="s">
        <v>10</v>
      </c>
      <c r="BS47" s="667"/>
      <c r="BT47" s="507">
        <f>SUM(BT12:BT46)/2</f>
        <v>0</v>
      </c>
      <c r="BU47" s="669" t="s">
        <v>10</v>
      </c>
      <c r="BV47" s="667"/>
      <c r="BW47" s="507">
        <f>SUM(BW12:BW46)/2</f>
        <v>0</v>
      </c>
      <c r="BX47" s="669" t="s">
        <v>10</v>
      </c>
      <c r="BY47" s="667"/>
      <c r="BZ47" s="507">
        <f>SUM(BZ12:BZ46)/2</f>
        <v>0</v>
      </c>
      <c r="CA47" s="669" t="s">
        <v>10</v>
      </c>
      <c r="CB47" s="667"/>
      <c r="CC47" s="507">
        <f>SUM(CC12:CC46)/2</f>
        <v>0</v>
      </c>
      <c r="CD47" s="669" t="s">
        <v>10</v>
      </c>
      <c r="CE47" s="667"/>
      <c r="CF47" s="506">
        <f>SUM(CF12:CF46)/2</f>
        <v>0</v>
      </c>
      <c r="CG47" s="669" t="s">
        <v>10</v>
      </c>
      <c r="CH47" s="667"/>
      <c r="CI47" s="506">
        <f>SUM(CI12:CI46)/2</f>
        <v>0</v>
      </c>
      <c r="CJ47" s="669" t="s">
        <v>10</v>
      </c>
      <c r="CK47" s="667"/>
      <c r="CL47" s="495">
        <f>SUM(CL12:CL46)/2</f>
        <v>0</v>
      </c>
      <c r="CM47" s="669" t="s">
        <v>10</v>
      </c>
      <c r="CN47" s="667"/>
      <c r="CO47" s="495">
        <f>SUM(CO12:CO46)/2</f>
        <v>0</v>
      </c>
      <c r="CP47" s="669" t="s">
        <v>10</v>
      </c>
      <c r="CQ47" s="667"/>
      <c r="CR47" s="495">
        <f>SUM(CR12:CR46)/2</f>
        <v>19149.739999999998</v>
      </c>
      <c r="CS47" s="669" t="s">
        <v>10</v>
      </c>
      <c r="CT47" s="667"/>
      <c r="CU47" s="495">
        <f>SUM(CU12:CU46)/2</f>
        <v>0</v>
      </c>
      <c r="CV47" s="669" t="s">
        <v>10</v>
      </c>
      <c r="CW47" s="667"/>
      <c r="CX47" s="495">
        <f>SUM(CX12:CX46)/2</f>
        <v>0</v>
      </c>
      <c r="CY47" s="669" t="s">
        <v>10</v>
      </c>
      <c r="CZ47" s="667"/>
      <c r="DA47" s="495">
        <f>SUM(DA12:DA46)/2</f>
        <v>19149.739999999998</v>
      </c>
    </row>
    <row r="48" spans="1:105" s="319" customFormat="1">
      <c r="A48" s="348"/>
      <c r="B48" s="359"/>
      <c r="C48" s="349"/>
      <c r="D48" s="360"/>
      <c r="E48" s="351"/>
      <c r="F48" s="352"/>
      <c r="G48" s="353"/>
      <c r="H48" s="354"/>
      <c r="I48" s="354"/>
      <c r="J48" s="354"/>
      <c r="K48" s="354"/>
      <c r="L48" s="348"/>
      <c r="M48" s="355"/>
      <c r="N48" s="355"/>
      <c r="O48" s="355"/>
      <c r="P48" s="356"/>
      <c r="Q48" s="357"/>
      <c r="R48" s="357"/>
      <c r="S48" s="356"/>
      <c r="T48" s="357"/>
      <c r="U48" s="357"/>
      <c r="V48" s="356"/>
      <c r="W48" s="357"/>
      <c r="X48" s="357"/>
      <c r="Y48" s="356"/>
      <c r="Z48" s="357"/>
      <c r="AA48" s="357"/>
      <c r="AB48" s="356"/>
      <c r="AC48" s="357"/>
      <c r="AD48" s="357"/>
      <c r="AE48" s="356"/>
      <c r="AF48" s="357"/>
      <c r="AG48" s="357"/>
      <c r="AH48" s="356"/>
      <c r="AI48" s="357"/>
      <c r="AJ48" s="357"/>
      <c r="AK48" s="356"/>
      <c r="AL48" s="357"/>
      <c r="AM48" s="357"/>
      <c r="AN48" s="356"/>
      <c r="AO48" s="357"/>
      <c r="AP48" s="357"/>
      <c r="AQ48" s="356"/>
      <c r="AR48" s="357"/>
      <c r="AS48" s="357"/>
      <c r="AT48" s="356"/>
      <c r="AU48" s="357"/>
      <c r="AV48" s="357"/>
      <c r="AW48" s="356"/>
      <c r="AX48" s="357"/>
      <c r="AY48" s="357"/>
      <c r="AZ48" s="356"/>
      <c r="BA48" s="357"/>
      <c r="BB48" s="357"/>
      <c r="BC48" s="356"/>
      <c r="BD48" s="357"/>
      <c r="BE48" s="357"/>
      <c r="BF48" s="356"/>
      <c r="BG48" s="357"/>
      <c r="BH48" s="357"/>
      <c r="BI48" s="356"/>
      <c r="BJ48" s="357"/>
      <c r="BK48" s="357"/>
      <c r="BL48" s="356"/>
      <c r="BM48" s="357"/>
      <c r="BN48" s="357"/>
      <c r="BO48" s="356"/>
      <c r="BP48" s="357"/>
      <c r="BQ48" s="357"/>
      <c r="BR48" s="356"/>
      <c r="BS48" s="357"/>
      <c r="BT48" s="357"/>
      <c r="BU48" s="356"/>
      <c r="BV48" s="357"/>
      <c r="BW48" s="357"/>
      <c r="BX48" s="356"/>
      <c r="BY48" s="357"/>
      <c r="BZ48" s="357"/>
      <c r="CA48" s="356"/>
      <c r="CB48" s="357"/>
      <c r="CC48" s="357"/>
      <c r="CD48" s="356"/>
      <c r="CE48" s="357"/>
      <c r="CF48" s="357"/>
      <c r="CG48" s="356"/>
      <c r="CH48" s="357"/>
      <c r="CI48" s="357"/>
      <c r="CJ48" s="356"/>
      <c r="CK48" s="357"/>
      <c r="CL48" s="357"/>
      <c r="CM48" s="356"/>
      <c r="CN48" s="357"/>
      <c r="CO48" s="357"/>
      <c r="CP48" s="356"/>
      <c r="CQ48" s="357"/>
      <c r="CR48" s="357"/>
      <c r="CS48" s="356"/>
      <c r="CT48" s="357"/>
      <c r="CU48" s="357"/>
      <c r="CV48" s="358"/>
      <c r="CW48" s="357"/>
      <c r="CX48" s="357"/>
      <c r="CY48" s="358"/>
      <c r="CZ48" s="357"/>
      <c r="DA48" s="357"/>
    </row>
    <row r="49" spans="1:105" s="319" customFormat="1">
      <c r="A49" s="348"/>
      <c r="B49" s="359"/>
      <c r="C49" s="349"/>
      <c r="D49" s="360"/>
      <c r="E49" s="351"/>
      <c r="F49" s="362"/>
      <c r="G49" s="353"/>
      <c r="H49" s="354"/>
      <c r="I49" s="354"/>
      <c r="J49" s="354"/>
      <c r="K49" s="354"/>
      <c r="L49" s="348"/>
      <c r="M49" s="355"/>
      <c r="N49" s="355"/>
      <c r="O49" s="355"/>
      <c r="P49" s="356"/>
      <c r="Q49" s="357"/>
      <c r="R49" s="357"/>
      <c r="S49" s="356"/>
      <c r="T49" s="357"/>
      <c r="U49" s="357"/>
      <c r="V49" s="356"/>
      <c r="W49" s="357"/>
      <c r="X49" s="357"/>
      <c r="Y49" s="356"/>
      <c r="Z49" s="357"/>
      <c r="AA49" s="357"/>
      <c r="AB49" s="356"/>
      <c r="AC49" s="357"/>
      <c r="AD49" s="357"/>
      <c r="AE49" s="356"/>
      <c r="AF49" s="357"/>
      <c r="AG49" s="357"/>
      <c r="AH49" s="356"/>
      <c r="AI49" s="357"/>
      <c r="AJ49" s="357"/>
      <c r="AK49" s="356"/>
      <c r="AL49" s="357"/>
      <c r="AM49" s="357"/>
      <c r="AN49" s="356"/>
      <c r="AO49" s="357"/>
      <c r="AP49" s="357"/>
      <c r="AQ49" s="356"/>
      <c r="AR49" s="357"/>
      <c r="AS49" s="357"/>
      <c r="AT49" s="356"/>
      <c r="AU49" s="357"/>
      <c r="AV49" s="357"/>
      <c r="AW49" s="356"/>
      <c r="AX49" s="357"/>
      <c r="AY49" s="357"/>
      <c r="AZ49" s="356"/>
      <c r="BA49" s="357"/>
      <c r="BB49" s="357"/>
      <c r="BC49" s="356"/>
      <c r="BD49" s="357"/>
      <c r="BE49" s="357"/>
      <c r="BF49" s="356"/>
      <c r="BG49" s="357"/>
      <c r="BH49" s="357"/>
      <c r="BI49" s="356"/>
      <c r="BJ49" s="357"/>
      <c r="BK49" s="357"/>
      <c r="BL49" s="356"/>
      <c r="BM49" s="357"/>
      <c r="BN49" s="357"/>
      <c r="BO49" s="356"/>
      <c r="BP49" s="357"/>
      <c r="BQ49" s="357"/>
      <c r="BR49" s="356"/>
      <c r="BS49" s="357"/>
      <c r="BT49" s="357"/>
      <c r="BU49" s="356"/>
      <c r="BV49" s="357"/>
      <c r="BW49" s="357"/>
      <c r="BX49" s="356"/>
      <c r="BY49" s="357"/>
      <c r="BZ49" s="357"/>
      <c r="CA49" s="356"/>
      <c r="CB49" s="357"/>
      <c r="CC49" s="357"/>
      <c r="CD49" s="356"/>
      <c r="CE49" s="357"/>
      <c r="CF49" s="357"/>
      <c r="CG49" s="356"/>
      <c r="CH49" s="357"/>
      <c r="CI49" s="357"/>
      <c r="CJ49" s="356"/>
      <c r="CK49" s="357"/>
      <c r="CL49" s="357"/>
      <c r="CM49" s="356"/>
      <c r="CN49" s="357"/>
      <c r="CO49" s="357"/>
      <c r="CP49" s="356"/>
      <c r="CQ49" s="357"/>
      <c r="CR49" s="357"/>
      <c r="CS49" s="356"/>
      <c r="CT49" s="357"/>
      <c r="CU49" s="357"/>
      <c r="CV49" s="358"/>
      <c r="CW49" s="357"/>
      <c r="CX49" s="357"/>
      <c r="CY49" s="358"/>
      <c r="CZ49" s="357"/>
      <c r="DA49" s="357"/>
    </row>
    <row r="50" spans="1:105" s="319" customFormat="1">
      <c r="A50" s="348"/>
      <c r="B50" s="359"/>
      <c r="C50" s="349"/>
      <c r="D50" s="360"/>
      <c r="E50" s="351"/>
      <c r="F50" s="362"/>
      <c r="G50" s="353"/>
      <c r="H50" s="354"/>
      <c r="I50" s="354"/>
      <c r="J50" s="354"/>
      <c r="K50" s="354"/>
      <c r="L50" s="348"/>
      <c r="M50" s="355"/>
      <c r="N50" s="355"/>
      <c r="O50" s="355"/>
      <c r="P50" s="356"/>
      <c r="Q50" s="357"/>
      <c r="R50" s="357"/>
      <c r="S50" s="356"/>
      <c r="T50" s="357"/>
      <c r="U50" s="357"/>
      <c r="V50" s="356"/>
      <c r="W50" s="357"/>
      <c r="X50" s="357"/>
      <c r="Y50" s="356"/>
      <c r="Z50" s="357"/>
      <c r="AA50" s="357"/>
      <c r="AB50" s="356"/>
      <c r="AC50" s="357"/>
      <c r="AD50" s="357"/>
      <c r="AE50" s="356"/>
      <c r="AF50" s="357"/>
      <c r="AG50" s="357"/>
      <c r="AH50" s="356"/>
      <c r="AI50" s="357"/>
      <c r="AJ50" s="357"/>
      <c r="AK50" s="356"/>
      <c r="AL50" s="357"/>
      <c r="AM50" s="357"/>
      <c r="AN50" s="356"/>
      <c r="AO50" s="357"/>
      <c r="AP50" s="357"/>
      <c r="AQ50" s="356"/>
      <c r="AR50" s="357"/>
      <c r="AS50" s="357"/>
      <c r="AT50" s="356"/>
      <c r="AU50" s="357"/>
      <c r="AV50" s="357"/>
      <c r="AW50" s="356"/>
      <c r="AX50" s="357"/>
      <c r="AY50" s="357"/>
      <c r="AZ50" s="356"/>
      <c r="BA50" s="357"/>
      <c r="BB50" s="357"/>
      <c r="BC50" s="356"/>
      <c r="BD50" s="357"/>
      <c r="BE50" s="357"/>
      <c r="BF50" s="356"/>
      <c r="BG50" s="357"/>
      <c r="BH50" s="357"/>
      <c r="BI50" s="356"/>
      <c r="BJ50" s="357"/>
      <c r="BK50" s="357"/>
      <c r="BL50" s="356"/>
      <c r="BM50" s="357"/>
      <c r="BN50" s="357"/>
      <c r="BO50" s="356"/>
      <c r="BP50" s="357"/>
      <c r="BQ50" s="357"/>
      <c r="BR50" s="356"/>
      <c r="BS50" s="357"/>
      <c r="BT50" s="357"/>
      <c r="BU50" s="356"/>
      <c r="BV50" s="357"/>
      <c r="BW50" s="357"/>
      <c r="BX50" s="356"/>
      <c r="BY50" s="357"/>
      <c r="BZ50" s="357"/>
      <c r="CA50" s="356"/>
      <c r="CB50" s="357"/>
      <c r="CC50" s="357"/>
      <c r="CD50" s="356"/>
      <c r="CE50" s="357"/>
      <c r="CF50" s="357"/>
      <c r="CG50" s="356"/>
      <c r="CH50" s="357"/>
      <c r="CI50" s="357"/>
      <c r="CJ50" s="356"/>
      <c r="CK50" s="357"/>
      <c r="CL50" s="357"/>
      <c r="CM50" s="356"/>
      <c r="CN50" s="357"/>
      <c r="CO50" s="357"/>
      <c r="CP50" s="356"/>
      <c r="CQ50" s="357"/>
      <c r="CR50" s="357"/>
      <c r="CS50" s="356"/>
      <c r="CT50" s="357"/>
      <c r="CU50" s="357"/>
      <c r="CV50" s="358"/>
      <c r="CW50" s="357"/>
      <c r="CX50" s="357"/>
      <c r="CY50" s="358"/>
      <c r="CZ50" s="357"/>
      <c r="DA50" s="357"/>
    </row>
    <row r="51" spans="1:105" s="319" customFormat="1">
      <c r="A51" s="348"/>
      <c r="B51" s="359"/>
      <c r="C51" s="349"/>
      <c r="D51" s="363"/>
      <c r="E51" s="351"/>
      <c r="F51" s="362"/>
      <c r="G51" s="353"/>
      <c r="H51" s="354"/>
      <c r="I51" s="354"/>
      <c r="J51" s="354"/>
      <c r="K51" s="354"/>
      <c r="L51" s="348"/>
      <c r="M51" s="355"/>
      <c r="N51" s="355"/>
      <c r="O51" s="355"/>
      <c r="P51" s="356"/>
      <c r="Q51" s="357"/>
      <c r="R51" s="357"/>
      <c r="S51" s="356"/>
      <c r="T51" s="357"/>
      <c r="U51" s="357"/>
      <c r="V51" s="356"/>
      <c r="W51" s="357"/>
      <c r="X51" s="357"/>
      <c r="Y51" s="356"/>
      <c r="Z51" s="357"/>
      <c r="AA51" s="357"/>
      <c r="AB51" s="356"/>
      <c r="AC51" s="357"/>
      <c r="AD51" s="357"/>
      <c r="AE51" s="356"/>
      <c r="AF51" s="357"/>
      <c r="AG51" s="357"/>
      <c r="AH51" s="356"/>
      <c r="AI51" s="357"/>
      <c r="AJ51" s="357"/>
      <c r="AK51" s="356"/>
      <c r="AL51" s="357"/>
      <c r="AM51" s="357"/>
      <c r="AN51" s="356"/>
      <c r="AO51" s="357"/>
      <c r="AP51" s="357"/>
      <c r="AQ51" s="356"/>
      <c r="AR51" s="357"/>
      <c r="AS51" s="357"/>
      <c r="AT51" s="356"/>
      <c r="AU51" s="357"/>
      <c r="AV51" s="357"/>
      <c r="AW51" s="356"/>
      <c r="AX51" s="357"/>
      <c r="AY51" s="357"/>
      <c r="AZ51" s="356"/>
      <c r="BA51" s="357"/>
      <c r="BB51" s="357"/>
      <c r="BC51" s="356"/>
      <c r="BD51" s="357"/>
      <c r="BE51" s="357"/>
      <c r="BF51" s="356"/>
      <c r="BG51" s="357"/>
      <c r="BH51" s="357"/>
      <c r="BI51" s="356"/>
      <c r="BJ51" s="357"/>
      <c r="BK51" s="357"/>
      <c r="BL51" s="356"/>
      <c r="BM51" s="357"/>
      <c r="BN51" s="357"/>
      <c r="BO51" s="356"/>
      <c r="BP51" s="357"/>
      <c r="BQ51" s="357"/>
      <c r="BR51" s="356"/>
      <c r="BS51" s="357"/>
      <c r="BT51" s="357"/>
      <c r="BU51" s="356"/>
      <c r="BV51" s="357"/>
      <c r="BW51" s="357"/>
      <c r="BX51" s="356"/>
      <c r="BY51" s="357"/>
      <c r="BZ51" s="357"/>
      <c r="CA51" s="356"/>
      <c r="CB51" s="357"/>
      <c r="CC51" s="357"/>
      <c r="CD51" s="356"/>
      <c r="CE51" s="357"/>
      <c r="CF51" s="357"/>
      <c r="CG51" s="356"/>
      <c r="CH51" s="357"/>
      <c r="CI51" s="357"/>
      <c r="CJ51" s="356"/>
      <c r="CK51" s="357"/>
      <c r="CL51" s="357"/>
      <c r="CM51" s="356"/>
      <c r="CN51" s="357"/>
      <c r="CO51" s="357"/>
      <c r="CP51" s="356"/>
      <c r="CQ51" s="357"/>
      <c r="CR51" s="357"/>
      <c r="CS51" s="356"/>
      <c r="CT51" s="357"/>
      <c r="CU51" s="357"/>
      <c r="CV51" s="358"/>
      <c r="CW51" s="357"/>
      <c r="CX51" s="357"/>
      <c r="CY51" s="358"/>
      <c r="CZ51" s="357"/>
      <c r="DA51" s="357"/>
    </row>
    <row r="52" spans="1:105" s="319" customFormat="1">
      <c r="A52" s="348"/>
      <c r="B52" s="359"/>
      <c r="C52" s="349"/>
      <c r="D52" s="363"/>
      <c r="E52" s="351"/>
      <c r="F52" s="362"/>
      <c r="G52" s="353"/>
      <c r="H52" s="354"/>
      <c r="I52" s="354"/>
      <c r="J52" s="354"/>
      <c r="K52" s="354"/>
      <c r="L52" s="348"/>
      <c r="M52" s="355"/>
      <c r="N52" s="355"/>
      <c r="O52" s="355"/>
      <c r="P52" s="356"/>
      <c r="Q52" s="357"/>
      <c r="R52" s="357"/>
      <c r="S52" s="356"/>
      <c r="T52" s="357"/>
      <c r="U52" s="357"/>
      <c r="V52" s="356"/>
      <c r="W52" s="357"/>
      <c r="X52" s="357"/>
      <c r="Y52" s="356"/>
      <c r="Z52" s="357"/>
      <c r="AA52" s="357"/>
      <c r="AB52" s="356"/>
      <c r="AC52" s="357"/>
      <c r="AD52" s="357"/>
      <c r="AE52" s="356"/>
      <c r="AF52" s="357"/>
      <c r="AG52" s="357"/>
      <c r="AH52" s="356"/>
      <c r="AI52" s="357"/>
      <c r="AJ52" s="357"/>
      <c r="AK52" s="356"/>
      <c r="AL52" s="357"/>
      <c r="AM52" s="357"/>
      <c r="AN52" s="356"/>
      <c r="AO52" s="357"/>
      <c r="AP52" s="357"/>
      <c r="AQ52" s="356"/>
      <c r="AR52" s="357"/>
      <c r="AS52" s="357"/>
      <c r="AT52" s="356"/>
      <c r="AU52" s="357"/>
      <c r="AV52" s="357"/>
      <c r="AW52" s="356"/>
      <c r="AX52" s="357"/>
      <c r="AY52" s="357"/>
      <c r="AZ52" s="356"/>
      <c r="BA52" s="357"/>
      <c r="BB52" s="357"/>
      <c r="BC52" s="356"/>
      <c r="BD52" s="357"/>
      <c r="BE52" s="357"/>
      <c r="BF52" s="356"/>
      <c r="BG52" s="357"/>
      <c r="BH52" s="357"/>
      <c r="BI52" s="356"/>
      <c r="BJ52" s="357"/>
      <c r="BK52" s="357"/>
      <c r="BL52" s="356"/>
      <c r="BM52" s="357"/>
      <c r="BN52" s="357"/>
      <c r="BO52" s="356"/>
      <c r="BP52" s="357"/>
      <c r="BQ52" s="357"/>
      <c r="BR52" s="356"/>
      <c r="BS52" s="357"/>
      <c r="BT52" s="357"/>
      <c r="BU52" s="356"/>
      <c r="BV52" s="357"/>
      <c r="BW52" s="357"/>
      <c r="BX52" s="356"/>
      <c r="BY52" s="357"/>
      <c r="BZ52" s="357"/>
      <c r="CA52" s="356"/>
      <c r="CB52" s="357"/>
      <c r="CC52" s="357"/>
      <c r="CD52" s="356"/>
      <c r="CE52" s="357"/>
      <c r="CF52" s="357"/>
      <c r="CG52" s="356"/>
      <c r="CH52" s="357"/>
      <c r="CI52" s="357"/>
      <c r="CJ52" s="356"/>
      <c r="CK52" s="357"/>
      <c r="CL52" s="357"/>
      <c r="CM52" s="356"/>
      <c r="CN52" s="357"/>
      <c r="CO52" s="357"/>
      <c r="CP52" s="356"/>
      <c r="CQ52" s="357"/>
      <c r="CR52" s="357"/>
      <c r="CS52" s="356"/>
      <c r="CT52" s="357"/>
      <c r="CU52" s="357"/>
      <c r="CV52" s="358"/>
      <c r="CW52" s="357"/>
      <c r="CX52" s="357"/>
      <c r="CY52" s="358"/>
      <c r="CZ52" s="357"/>
      <c r="DA52" s="357"/>
    </row>
    <row r="53" spans="1:105" s="319" customFormat="1">
      <c r="A53" s="348"/>
      <c r="B53" s="359"/>
      <c r="C53" s="349"/>
      <c r="D53" s="360"/>
      <c r="E53" s="351"/>
      <c r="F53" s="352"/>
      <c r="G53" s="353"/>
      <c r="H53" s="354"/>
      <c r="I53" s="354"/>
      <c r="J53" s="354"/>
      <c r="K53" s="354"/>
      <c r="L53" s="348"/>
      <c r="M53" s="355"/>
      <c r="N53" s="355"/>
      <c r="O53" s="355"/>
      <c r="P53" s="356"/>
      <c r="Q53" s="357"/>
      <c r="R53" s="357"/>
      <c r="S53" s="356"/>
      <c r="T53" s="357"/>
      <c r="U53" s="357"/>
      <c r="V53" s="356"/>
      <c r="W53" s="357"/>
      <c r="X53" s="357"/>
      <c r="Y53" s="356"/>
      <c r="Z53" s="357"/>
      <c r="AA53" s="357"/>
      <c r="AB53" s="356"/>
      <c r="AC53" s="357"/>
      <c r="AD53" s="357"/>
      <c r="AE53" s="356"/>
      <c r="AF53" s="357"/>
      <c r="AG53" s="357"/>
      <c r="AH53" s="356"/>
      <c r="AI53" s="357"/>
      <c r="AJ53" s="357"/>
      <c r="AK53" s="356"/>
      <c r="AL53" s="357"/>
      <c r="AM53" s="357"/>
      <c r="AN53" s="356"/>
      <c r="AO53" s="357"/>
      <c r="AP53" s="357"/>
      <c r="AQ53" s="356"/>
      <c r="AR53" s="357"/>
      <c r="AS53" s="357"/>
      <c r="AT53" s="356"/>
      <c r="AU53" s="357"/>
      <c r="AV53" s="357"/>
      <c r="AW53" s="356"/>
      <c r="AX53" s="357"/>
      <c r="AY53" s="357"/>
      <c r="AZ53" s="356"/>
      <c r="BA53" s="357"/>
      <c r="BB53" s="357"/>
      <c r="BC53" s="356"/>
      <c r="BD53" s="357"/>
      <c r="BE53" s="357"/>
      <c r="BF53" s="356"/>
      <c r="BG53" s="357"/>
      <c r="BH53" s="357"/>
      <c r="BI53" s="356"/>
      <c r="BJ53" s="357"/>
      <c r="BK53" s="357"/>
      <c r="BL53" s="356"/>
      <c r="BM53" s="357"/>
      <c r="BN53" s="357"/>
      <c r="BO53" s="356"/>
      <c r="BP53" s="357"/>
      <c r="BQ53" s="357"/>
      <c r="BR53" s="356"/>
      <c r="BS53" s="357"/>
      <c r="BT53" s="357"/>
      <c r="BU53" s="356"/>
      <c r="BV53" s="357"/>
      <c r="BW53" s="357"/>
      <c r="BX53" s="356"/>
      <c r="BY53" s="357"/>
      <c r="BZ53" s="357"/>
      <c r="CA53" s="356"/>
      <c r="CB53" s="357"/>
      <c r="CC53" s="357"/>
      <c r="CD53" s="356"/>
      <c r="CE53" s="357"/>
      <c r="CF53" s="357"/>
      <c r="CG53" s="356"/>
      <c r="CH53" s="357"/>
      <c r="CI53" s="357"/>
      <c r="CJ53" s="356"/>
      <c r="CK53" s="357"/>
      <c r="CL53" s="357"/>
      <c r="CM53" s="356"/>
      <c r="CN53" s="357"/>
      <c r="CO53" s="357"/>
      <c r="CP53" s="356"/>
      <c r="CQ53" s="357"/>
      <c r="CR53" s="357"/>
      <c r="CS53" s="356"/>
      <c r="CT53" s="357"/>
      <c r="CU53" s="357"/>
      <c r="CV53" s="358"/>
      <c r="CW53" s="357"/>
      <c r="CX53" s="357"/>
      <c r="CY53" s="358"/>
      <c r="CZ53" s="357"/>
      <c r="DA53" s="357"/>
    </row>
    <row r="54" spans="1:105" s="319" customFormat="1">
      <c r="A54" s="348"/>
      <c r="B54" s="359"/>
      <c r="C54" s="349"/>
      <c r="D54" s="363"/>
      <c r="E54" s="351"/>
      <c r="F54" s="362"/>
      <c r="G54" s="353"/>
      <c r="H54" s="354"/>
      <c r="I54" s="354"/>
      <c r="J54" s="354"/>
      <c r="K54" s="354"/>
      <c r="L54" s="348"/>
      <c r="M54" s="355"/>
      <c r="N54" s="355"/>
      <c r="O54" s="355"/>
      <c r="P54" s="356"/>
      <c r="Q54" s="357"/>
      <c r="R54" s="357"/>
      <c r="S54" s="356"/>
      <c r="T54" s="357"/>
      <c r="U54" s="357"/>
      <c r="V54" s="356"/>
      <c r="W54" s="357"/>
      <c r="X54" s="357"/>
      <c r="Y54" s="356"/>
      <c r="Z54" s="357"/>
      <c r="AA54" s="357"/>
      <c r="AB54" s="356"/>
      <c r="AC54" s="357"/>
      <c r="AD54" s="357"/>
      <c r="AE54" s="356"/>
      <c r="AF54" s="357"/>
      <c r="AG54" s="357"/>
      <c r="AH54" s="356"/>
      <c r="AI54" s="357"/>
      <c r="AJ54" s="357"/>
      <c r="AK54" s="356"/>
      <c r="AL54" s="357"/>
      <c r="AM54" s="357"/>
      <c r="AN54" s="356"/>
      <c r="AO54" s="357"/>
      <c r="AP54" s="357"/>
      <c r="AQ54" s="356"/>
      <c r="AR54" s="357"/>
      <c r="AS54" s="357"/>
      <c r="AT54" s="356"/>
      <c r="AU54" s="357"/>
      <c r="AV54" s="357"/>
      <c r="AW54" s="356"/>
      <c r="AX54" s="357"/>
      <c r="AY54" s="357"/>
      <c r="AZ54" s="356"/>
      <c r="BA54" s="357"/>
      <c r="BB54" s="357"/>
      <c r="BC54" s="356"/>
      <c r="BD54" s="357"/>
      <c r="BE54" s="357"/>
      <c r="BF54" s="356"/>
      <c r="BG54" s="357"/>
      <c r="BH54" s="357"/>
      <c r="BI54" s="356"/>
      <c r="BJ54" s="357"/>
      <c r="BK54" s="357"/>
      <c r="BL54" s="356"/>
      <c r="BM54" s="357"/>
      <c r="BN54" s="357"/>
      <c r="BO54" s="356"/>
      <c r="BP54" s="357"/>
      <c r="BQ54" s="357"/>
      <c r="BR54" s="356"/>
      <c r="BS54" s="357"/>
      <c r="BT54" s="357"/>
      <c r="BU54" s="356"/>
      <c r="BV54" s="357"/>
      <c r="BW54" s="357"/>
      <c r="BX54" s="356"/>
      <c r="BY54" s="357"/>
      <c r="BZ54" s="357"/>
      <c r="CA54" s="356"/>
      <c r="CB54" s="357"/>
      <c r="CC54" s="357"/>
      <c r="CD54" s="356"/>
      <c r="CE54" s="357"/>
      <c r="CF54" s="357"/>
      <c r="CG54" s="356"/>
      <c r="CH54" s="357"/>
      <c r="CI54" s="357"/>
      <c r="CJ54" s="356"/>
      <c r="CK54" s="357"/>
      <c r="CL54" s="357"/>
      <c r="CM54" s="356"/>
      <c r="CN54" s="357"/>
      <c r="CO54" s="357"/>
      <c r="CP54" s="356"/>
      <c r="CQ54" s="357"/>
      <c r="CR54" s="357"/>
      <c r="CS54" s="356"/>
      <c r="CT54" s="357"/>
      <c r="CU54" s="357"/>
      <c r="CV54" s="358"/>
      <c r="CW54" s="357"/>
      <c r="CX54" s="357"/>
      <c r="CY54" s="358"/>
      <c r="CZ54" s="357"/>
      <c r="DA54" s="357"/>
    </row>
    <row r="55" spans="1:105" s="319" customFormat="1">
      <c r="A55" s="348"/>
      <c r="B55" s="359"/>
      <c r="C55" s="349"/>
      <c r="D55" s="360"/>
      <c r="E55" s="351"/>
      <c r="F55" s="352"/>
      <c r="G55" s="353"/>
      <c r="H55" s="354"/>
      <c r="I55" s="354"/>
      <c r="J55" s="354"/>
      <c r="K55" s="354"/>
      <c r="L55" s="348"/>
      <c r="M55" s="355"/>
      <c r="N55" s="355"/>
      <c r="O55" s="355"/>
      <c r="P55" s="356"/>
      <c r="Q55" s="357"/>
      <c r="R55" s="357"/>
      <c r="S55" s="356"/>
      <c r="T55" s="357"/>
      <c r="U55" s="357"/>
      <c r="V55" s="356"/>
      <c r="W55" s="357"/>
      <c r="X55" s="357"/>
      <c r="Y55" s="356"/>
      <c r="Z55" s="357"/>
      <c r="AA55" s="357"/>
      <c r="AB55" s="356"/>
      <c r="AC55" s="357"/>
      <c r="AD55" s="357"/>
      <c r="AE55" s="356"/>
      <c r="AF55" s="357"/>
      <c r="AG55" s="357"/>
      <c r="AH55" s="356"/>
      <c r="AI55" s="357"/>
      <c r="AJ55" s="357"/>
      <c r="AK55" s="356"/>
      <c r="AL55" s="357"/>
      <c r="AM55" s="357"/>
      <c r="AN55" s="356"/>
      <c r="AO55" s="357"/>
      <c r="AP55" s="357"/>
      <c r="AQ55" s="356"/>
      <c r="AR55" s="357"/>
      <c r="AS55" s="357"/>
      <c r="AT55" s="356"/>
      <c r="AU55" s="357"/>
      <c r="AV55" s="357"/>
      <c r="AW55" s="356"/>
      <c r="AX55" s="357"/>
      <c r="AY55" s="357"/>
      <c r="AZ55" s="356"/>
      <c r="BA55" s="357"/>
      <c r="BB55" s="357"/>
      <c r="BC55" s="356"/>
      <c r="BD55" s="357"/>
      <c r="BE55" s="357"/>
      <c r="BF55" s="356"/>
      <c r="BG55" s="357"/>
      <c r="BH55" s="357"/>
      <c r="BI55" s="356"/>
      <c r="BJ55" s="357"/>
      <c r="BK55" s="357"/>
      <c r="BL55" s="356"/>
      <c r="BM55" s="357"/>
      <c r="BN55" s="357"/>
      <c r="BO55" s="356"/>
      <c r="BP55" s="357"/>
      <c r="BQ55" s="357"/>
      <c r="BR55" s="356"/>
      <c r="BS55" s="357"/>
      <c r="BT55" s="357"/>
      <c r="BU55" s="356"/>
      <c r="BV55" s="357"/>
      <c r="BW55" s="357"/>
      <c r="BX55" s="356"/>
      <c r="BY55" s="357"/>
      <c r="BZ55" s="357"/>
      <c r="CA55" s="356"/>
      <c r="CB55" s="357"/>
      <c r="CC55" s="357"/>
      <c r="CD55" s="356"/>
      <c r="CE55" s="357"/>
      <c r="CF55" s="357"/>
      <c r="CG55" s="356"/>
      <c r="CH55" s="357"/>
      <c r="CI55" s="357"/>
      <c r="CJ55" s="356"/>
      <c r="CK55" s="357"/>
      <c r="CL55" s="357"/>
      <c r="CM55" s="356"/>
      <c r="CN55" s="357"/>
      <c r="CO55" s="357"/>
      <c r="CP55" s="356"/>
      <c r="CQ55" s="357"/>
      <c r="CR55" s="357"/>
      <c r="CS55" s="356"/>
      <c r="CT55" s="357"/>
      <c r="CU55" s="357"/>
      <c r="CV55" s="358"/>
      <c r="CW55" s="357"/>
      <c r="CX55" s="357"/>
      <c r="CY55" s="358"/>
      <c r="CZ55" s="357"/>
      <c r="DA55" s="357"/>
    </row>
    <row r="56" spans="1:105" s="319" customFormat="1">
      <c r="A56" s="348"/>
      <c r="B56" s="359"/>
      <c r="C56" s="349"/>
      <c r="D56" s="363"/>
      <c r="E56" s="351"/>
      <c r="F56" s="362"/>
      <c r="G56" s="353"/>
      <c r="H56" s="354"/>
      <c r="I56" s="354"/>
      <c r="J56" s="354"/>
      <c r="K56" s="354"/>
      <c r="L56" s="348"/>
      <c r="M56" s="355"/>
      <c r="N56" s="355"/>
      <c r="O56" s="355"/>
      <c r="P56" s="356"/>
      <c r="Q56" s="357"/>
      <c r="R56" s="357"/>
      <c r="S56" s="356"/>
      <c r="T56" s="357"/>
      <c r="U56" s="357"/>
      <c r="V56" s="356"/>
      <c r="W56" s="357"/>
      <c r="X56" s="357"/>
      <c r="Y56" s="356"/>
      <c r="Z56" s="357"/>
      <c r="AA56" s="357"/>
      <c r="AB56" s="356"/>
      <c r="AC56" s="357"/>
      <c r="AD56" s="357"/>
      <c r="AE56" s="356"/>
      <c r="AF56" s="357"/>
      <c r="AG56" s="357"/>
      <c r="AH56" s="356"/>
      <c r="AI56" s="357"/>
      <c r="AJ56" s="357"/>
      <c r="AK56" s="356"/>
      <c r="AL56" s="357"/>
      <c r="AM56" s="357"/>
      <c r="AN56" s="356"/>
      <c r="AO56" s="357"/>
      <c r="AP56" s="357"/>
      <c r="AQ56" s="356"/>
      <c r="AR56" s="357"/>
      <c r="AS56" s="357"/>
      <c r="AT56" s="356"/>
      <c r="AU56" s="357"/>
      <c r="AV56" s="357"/>
      <c r="AW56" s="356"/>
      <c r="AX56" s="357"/>
      <c r="AY56" s="357"/>
      <c r="AZ56" s="356"/>
      <c r="BA56" s="357"/>
      <c r="BB56" s="357"/>
      <c r="BC56" s="356"/>
      <c r="BD56" s="357"/>
      <c r="BE56" s="357"/>
      <c r="BF56" s="356"/>
      <c r="BG56" s="357"/>
      <c r="BH56" s="357"/>
      <c r="BI56" s="356"/>
      <c r="BJ56" s="357"/>
      <c r="BK56" s="357"/>
      <c r="BL56" s="356"/>
      <c r="BM56" s="357"/>
      <c r="BN56" s="357"/>
      <c r="BO56" s="356"/>
      <c r="BP56" s="357"/>
      <c r="BQ56" s="357"/>
      <c r="BR56" s="356"/>
      <c r="BS56" s="357"/>
      <c r="BT56" s="357"/>
      <c r="BU56" s="356"/>
      <c r="BV56" s="357"/>
      <c r="BW56" s="357"/>
      <c r="BX56" s="356"/>
      <c r="BY56" s="357"/>
      <c r="BZ56" s="357"/>
      <c r="CA56" s="356"/>
      <c r="CB56" s="357"/>
      <c r="CC56" s="357"/>
      <c r="CD56" s="356"/>
      <c r="CE56" s="357"/>
      <c r="CF56" s="357"/>
      <c r="CG56" s="356"/>
      <c r="CH56" s="357"/>
      <c r="CI56" s="357"/>
      <c r="CJ56" s="356"/>
      <c r="CK56" s="357"/>
      <c r="CL56" s="357"/>
      <c r="CM56" s="356"/>
      <c r="CN56" s="357"/>
      <c r="CO56" s="357"/>
      <c r="CP56" s="356"/>
      <c r="CQ56" s="357"/>
      <c r="CR56" s="357"/>
      <c r="CS56" s="356"/>
      <c r="CT56" s="357"/>
      <c r="CU56" s="357"/>
      <c r="CV56" s="358"/>
      <c r="CW56" s="357"/>
      <c r="CX56" s="357"/>
      <c r="CY56" s="358"/>
      <c r="CZ56" s="357"/>
      <c r="DA56" s="357"/>
    </row>
    <row r="57" spans="1:105" s="319" customFormat="1">
      <c r="A57" s="348"/>
      <c r="B57" s="359"/>
      <c r="C57" s="349"/>
      <c r="D57" s="360"/>
      <c r="E57" s="351"/>
      <c r="F57" s="352"/>
      <c r="G57" s="353"/>
      <c r="H57" s="354"/>
      <c r="I57" s="354"/>
      <c r="J57" s="354"/>
      <c r="K57" s="354"/>
      <c r="L57" s="348"/>
      <c r="M57" s="355"/>
      <c r="N57" s="355"/>
      <c r="O57" s="355"/>
      <c r="P57" s="356"/>
      <c r="Q57" s="357"/>
      <c r="R57" s="357"/>
      <c r="S57" s="356"/>
      <c r="T57" s="357"/>
      <c r="U57" s="357"/>
      <c r="V57" s="356"/>
      <c r="W57" s="357"/>
      <c r="X57" s="357"/>
      <c r="Y57" s="356"/>
      <c r="Z57" s="357"/>
      <c r="AA57" s="357"/>
      <c r="AB57" s="356"/>
      <c r="AC57" s="357"/>
      <c r="AD57" s="357"/>
      <c r="AE57" s="356"/>
      <c r="AF57" s="357"/>
      <c r="AG57" s="357"/>
      <c r="AH57" s="356"/>
      <c r="AI57" s="357"/>
      <c r="AJ57" s="357"/>
      <c r="AK57" s="356"/>
      <c r="AL57" s="357"/>
      <c r="AM57" s="357"/>
      <c r="AN57" s="356"/>
      <c r="AO57" s="357"/>
      <c r="AP57" s="357"/>
      <c r="AQ57" s="356"/>
      <c r="AR57" s="357"/>
      <c r="AS57" s="357"/>
      <c r="AT57" s="356"/>
      <c r="AU57" s="357"/>
      <c r="AV57" s="357"/>
      <c r="AW57" s="356"/>
      <c r="AX57" s="357"/>
      <c r="AY57" s="357"/>
      <c r="AZ57" s="356"/>
      <c r="BA57" s="357"/>
      <c r="BB57" s="357"/>
      <c r="BC57" s="356"/>
      <c r="BD57" s="357"/>
      <c r="BE57" s="357"/>
      <c r="BF57" s="356"/>
      <c r="BG57" s="357"/>
      <c r="BH57" s="357"/>
      <c r="BI57" s="356"/>
      <c r="BJ57" s="357"/>
      <c r="BK57" s="357"/>
      <c r="BL57" s="356"/>
      <c r="BM57" s="357"/>
      <c r="BN57" s="357"/>
      <c r="BO57" s="356"/>
      <c r="BP57" s="357"/>
      <c r="BQ57" s="357"/>
      <c r="BR57" s="356"/>
      <c r="BS57" s="357"/>
      <c r="BT57" s="357"/>
      <c r="BU57" s="356"/>
      <c r="BV57" s="357"/>
      <c r="BW57" s="357"/>
      <c r="BX57" s="356"/>
      <c r="BY57" s="357"/>
      <c r="BZ57" s="357"/>
      <c r="CA57" s="356"/>
      <c r="CB57" s="357"/>
      <c r="CC57" s="357"/>
      <c r="CD57" s="356"/>
      <c r="CE57" s="357"/>
      <c r="CF57" s="357"/>
      <c r="CG57" s="356"/>
      <c r="CH57" s="357"/>
      <c r="CI57" s="357"/>
      <c r="CJ57" s="356"/>
      <c r="CK57" s="357"/>
      <c r="CL57" s="357"/>
      <c r="CM57" s="356"/>
      <c r="CN57" s="357"/>
      <c r="CO57" s="357"/>
      <c r="CP57" s="356"/>
      <c r="CQ57" s="357"/>
      <c r="CR57" s="357"/>
      <c r="CS57" s="356"/>
      <c r="CT57" s="357"/>
      <c r="CU57" s="357"/>
      <c r="CV57" s="358"/>
      <c r="CW57" s="357"/>
      <c r="CX57" s="357"/>
      <c r="CY57" s="358"/>
      <c r="CZ57" s="357"/>
      <c r="DA57" s="357"/>
    </row>
    <row r="58" spans="1:105" s="319" customFormat="1">
      <c r="A58" s="348"/>
      <c r="B58" s="359"/>
      <c r="C58" s="349"/>
      <c r="D58" s="360"/>
      <c r="E58" s="351"/>
      <c r="F58" s="352"/>
      <c r="G58" s="353"/>
      <c r="H58" s="354"/>
      <c r="I58" s="354"/>
      <c r="J58" s="354"/>
      <c r="K58" s="354"/>
      <c r="L58" s="348"/>
      <c r="M58" s="355"/>
      <c r="N58" s="355"/>
      <c r="O58" s="355"/>
      <c r="P58" s="356"/>
      <c r="Q58" s="357"/>
      <c r="R58" s="357"/>
      <c r="S58" s="356"/>
      <c r="T58" s="357"/>
      <c r="U58" s="357"/>
      <c r="V58" s="356"/>
      <c r="W58" s="357"/>
      <c r="X58" s="357"/>
      <c r="Y58" s="356"/>
      <c r="Z58" s="357"/>
      <c r="AA58" s="357"/>
      <c r="AB58" s="356"/>
      <c r="AC58" s="357"/>
      <c r="AD58" s="357"/>
      <c r="AE58" s="356"/>
      <c r="AF58" s="357"/>
      <c r="AG58" s="357"/>
      <c r="AH58" s="356"/>
      <c r="AI58" s="357"/>
      <c r="AJ58" s="357"/>
      <c r="AK58" s="356"/>
      <c r="AL58" s="357"/>
      <c r="AM58" s="357"/>
      <c r="AN58" s="356"/>
      <c r="AO58" s="357"/>
      <c r="AP58" s="357"/>
      <c r="AQ58" s="356"/>
      <c r="AR58" s="357"/>
      <c r="AS58" s="357"/>
      <c r="AT58" s="356"/>
      <c r="AU58" s="357"/>
      <c r="AV58" s="357"/>
      <c r="AW58" s="356"/>
      <c r="AX58" s="357"/>
      <c r="AY58" s="357"/>
      <c r="AZ58" s="356"/>
      <c r="BA58" s="357"/>
      <c r="BB58" s="357"/>
      <c r="BC58" s="356"/>
      <c r="BD58" s="357"/>
      <c r="BE58" s="357"/>
      <c r="BF58" s="356"/>
      <c r="BG58" s="357"/>
      <c r="BH58" s="357"/>
      <c r="BI58" s="356"/>
      <c r="BJ58" s="357"/>
      <c r="BK58" s="357"/>
      <c r="BL58" s="356"/>
      <c r="BM58" s="357"/>
      <c r="BN58" s="357"/>
      <c r="BO58" s="356"/>
      <c r="BP58" s="357"/>
      <c r="BQ58" s="357"/>
      <c r="BR58" s="356"/>
      <c r="BS58" s="357"/>
      <c r="BT58" s="357"/>
      <c r="BU58" s="356"/>
      <c r="BV58" s="357"/>
      <c r="BW58" s="357"/>
      <c r="BX58" s="356"/>
      <c r="BY58" s="357"/>
      <c r="BZ58" s="357"/>
      <c r="CA58" s="356"/>
      <c r="CB58" s="357"/>
      <c r="CC58" s="357"/>
      <c r="CD58" s="356"/>
      <c r="CE58" s="357"/>
      <c r="CF58" s="357"/>
      <c r="CG58" s="356"/>
      <c r="CH58" s="357"/>
      <c r="CI58" s="357"/>
      <c r="CJ58" s="356"/>
      <c r="CK58" s="357"/>
      <c r="CL58" s="357"/>
      <c r="CM58" s="356"/>
      <c r="CN58" s="357"/>
      <c r="CO58" s="357"/>
      <c r="CP58" s="356"/>
      <c r="CQ58" s="357"/>
      <c r="CR58" s="357"/>
      <c r="CS58" s="356"/>
      <c r="CT58" s="357"/>
      <c r="CU58" s="357"/>
      <c r="CV58" s="358"/>
      <c r="CW58" s="357"/>
      <c r="CX58" s="357"/>
      <c r="CY58" s="358"/>
      <c r="CZ58" s="357"/>
      <c r="DA58" s="357"/>
    </row>
    <row r="59" spans="1:105" s="319" customFormat="1">
      <c r="A59" s="348"/>
      <c r="B59" s="359"/>
      <c r="C59" s="349"/>
      <c r="D59" s="360"/>
      <c r="E59" s="351"/>
      <c r="F59" s="352"/>
      <c r="G59" s="353"/>
      <c r="H59" s="354"/>
      <c r="I59" s="354"/>
      <c r="J59" s="354"/>
      <c r="K59" s="354"/>
      <c r="L59" s="348"/>
      <c r="M59" s="355"/>
      <c r="N59" s="355"/>
      <c r="O59" s="355"/>
      <c r="P59" s="356"/>
      <c r="Q59" s="357"/>
      <c r="R59" s="357"/>
      <c r="S59" s="356"/>
      <c r="T59" s="357"/>
      <c r="U59" s="357"/>
      <c r="V59" s="356"/>
      <c r="W59" s="357"/>
      <c r="X59" s="357"/>
      <c r="Y59" s="356"/>
      <c r="Z59" s="357"/>
      <c r="AA59" s="357"/>
      <c r="AB59" s="356"/>
      <c r="AC59" s="357"/>
      <c r="AD59" s="357"/>
      <c r="AE59" s="356"/>
      <c r="AF59" s="357"/>
      <c r="AG59" s="357"/>
      <c r="AH59" s="356"/>
      <c r="AI59" s="357"/>
      <c r="AJ59" s="357"/>
      <c r="AK59" s="356"/>
      <c r="AL59" s="357"/>
      <c r="AM59" s="357"/>
      <c r="AN59" s="356"/>
      <c r="AO59" s="357"/>
      <c r="AP59" s="357"/>
      <c r="AQ59" s="356"/>
      <c r="AR59" s="357"/>
      <c r="AS59" s="357"/>
      <c r="AT59" s="356"/>
      <c r="AU59" s="357"/>
      <c r="AV59" s="357"/>
      <c r="AW59" s="356"/>
      <c r="AX59" s="357"/>
      <c r="AY59" s="357"/>
      <c r="AZ59" s="356"/>
      <c r="BA59" s="357"/>
      <c r="BB59" s="357"/>
      <c r="BC59" s="356"/>
      <c r="BD59" s="357"/>
      <c r="BE59" s="357"/>
      <c r="BF59" s="356"/>
      <c r="BG59" s="357"/>
      <c r="BH59" s="357"/>
      <c r="BI59" s="356"/>
      <c r="BJ59" s="357"/>
      <c r="BK59" s="357"/>
      <c r="BL59" s="356"/>
      <c r="BM59" s="357"/>
      <c r="BN59" s="357"/>
      <c r="BO59" s="356"/>
      <c r="BP59" s="357"/>
      <c r="BQ59" s="357"/>
      <c r="BR59" s="356"/>
      <c r="BS59" s="357"/>
      <c r="BT59" s="357"/>
      <c r="BU59" s="356"/>
      <c r="BV59" s="357"/>
      <c r="BW59" s="357"/>
      <c r="BX59" s="356"/>
      <c r="BY59" s="357"/>
      <c r="BZ59" s="357"/>
      <c r="CA59" s="356"/>
      <c r="CB59" s="357"/>
      <c r="CC59" s="357"/>
      <c r="CD59" s="356"/>
      <c r="CE59" s="357"/>
      <c r="CF59" s="357"/>
      <c r="CG59" s="356"/>
      <c r="CH59" s="357"/>
      <c r="CI59" s="357"/>
      <c r="CJ59" s="356"/>
      <c r="CK59" s="357"/>
      <c r="CL59" s="357"/>
      <c r="CM59" s="356"/>
      <c r="CN59" s="357"/>
      <c r="CO59" s="357"/>
      <c r="CP59" s="356"/>
      <c r="CQ59" s="357"/>
      <c r="CR59" s="357"/>
      <c r="CS59" s="356"/>
      <c r="CT59" s="357"/>
      <c r="CU59" s="357"/>
      <c r="CV59" s="358"/>
      <c r="CW59" s="357"/>
      <c r="CX59" s="357"/>
      <c r="CY59" s="358"/>
      <c r="CZ59" s="357"/>
      <c r="DA59" s="357"/>
    </row>
    <row r="60" spans="1:105" s="319" customFormat="1">
      <c r="A60" s="348"/>
      <c r="B60" s="359"/>
      <c r="C60" s="349"/>
      <c r="D60" s="363"/>
      <c r="E60" s="351"/>
      <c r="F60" s="362"/>
      <c r="G60" s="353"/>
      <c r="H60" s="354"/>
      <c r="I60" s="354"/>
      <c r="J60" s="354"/>
      <c r="K60" s="354"/>
      <c r="L60" s="348"/>
      <c r="M60" s="355"/>
      <c r="N60" s="355"/>
      <c r="O60" s="355"/>
      <c r="P60" s="356"/>
      <c r="Q60" s="357"/>
      <c r="R60" s="357"/>
      <c r="S60" s="356"/>
      <c r="T60" s="357"/>
      <c r="U60" s="357"/>
      <c r="V60" s="356"/>
      <c r="W60" s="357"/>
      <c r="X60" s="357"/>
      <c r="Y60" s="356"/>
      <c r="Z60" s="357"/>
      <c r="AA60" s="357"/>
      <c r="AB60" s="356"/>
      <c r="AC60" s="357"/>
      <c r="AD60" s="357"/>
      <c r="AE60" s="356"/>
      <c r="AF60" s="357"/>
      <c r="AG60" s="357"/>
      <c r="AH60" s="356"/>
      <c r="AI60" s="357"/>
      <c r="AJ60" s="357"/>
      <c r="AK60" s="356"/>
      <c r="AL60" s="357"/>
      <c r="AM60" s="357"/>
      <c r="AN60" s="356"/>
      <c r="AO60" s="357"/>
      <c r="AP60" s="357"/>
      <c r="AQ60" s="356"/>
      <c r="AR60" s="357"/>
      <c r="AS60" s="357"/>
      <c r="AT60" s="356"/>
      <c r="AU60" s="357"/>
      <c r="AV60" s="357"/>
      <c r="AW60" s="356"/>
      <c r="AX60" s="357"/>
      <c r="AY60" s="357"/>
      <c r="AZ60" s="356"/>
      <c r="BA60" s="357"/>
      <c r="BB60" s="357"/>
      <c r="BC60" s="356"/>
      <c r="BD60" s="357"/>
      <c r="BE60" s="357"/>
      <c r="BF60" s="356"/>
      <c r="BG60" s="357"/>
      <c r="BH60" s="357"/>
      <c r="BI60" s="356"/>
      <c r="BJ60" s="357"/>
      <c r="BK60" s="357"/>
      <c r="BL60" s="356"/>
      <c r="BM60" s="357"/>
      <c r="BN60" s="357"/>
      <c r="BO60" s="356"/>
      <c r="BP60" s="357"/>
      <c r="BQ60" s="357"/>
      <c r="BR60" s="356"/>
      <c r="BS60" s="357"/>
      <c r="BT60" s="357"/>
      <c r="BU60" s="356"/>
      <c r="BV60" s="357"/>
      <c r="BW60" s="357"/>
      <c r="BX60" s="356"/>
      <c r="BY60" s="357"/>
      <c r="BZ60" s="357"/>
      <c r="CA60" s="356"/>
      <c r="CB60" s="357"/>
      <c r="CC60" s="357"/>
      <c r="CD60" s="356"/>
      <c r="CE60" s="357"/>
      <c r="CF60" s="357"/>
      <c r="CG60" s="356"/>
      <c r="CH60" s="357"/>
      <c r="CI60" s="357"/>
      <c r="CJ60" s="356"/>
      <c r="CK60" s="357"/>
      <c r="CL60" s="357"/>
      <c r="CM60" s="356"/>
      <c r="CN60" s="357"/>
      <c r="CO60" s="357"/>
      <c r="CP60" s="356"/>
      <c r="CQ60" s="357"/>
      <c r="CR60" s="357"/>
      <c r="CS60" s="356"/>
      <c r="CT60" s="357"/>
      <c r="CU60" s="357"/>
      <c r="CV60" s="358"/>
      <c r="CW60" s="357"/>
      <c r="CX60" s="357"/>
      <c r="CY60" s="358"/>
      <c r="CZ60" s="357"/>
      <c r="DA60" s="357"/>
    </row>
    <row r="61" spans="1:105" s="319" customFormat="1">
      <c r="A61" s="348"/>
      <c r="B61" s="359"/>
      <c r="C61" s="349"/>
      <c r="D61" s="363"/>
      <c r="E61" s="351"/>
      <c r="F61" s="362"/>
      <c r="G61" s="353"/>
      <c r="H61" s="354"/>
      <c r="I61" s="354"/>
      <c r="J61" s="354"/>
      <c r="K61" s="354"/>
      <c r="L61" s="348"/>
      <c r="M61" s="355"/>
      <c r="N61" s="355"/>
      <c r="O61" s="355"/>
      <c r="P61" s="356"/>
      <c r="Q61" s="357"/>
      <c r="R61" s="357"/>
      <c r="S61" s="356"/>
      <c r="T61" s="357"/>
      <c r="U61" s="357"/>
      <c r="V61" s="356"/>
      <c r="W61" s="357"/>
      <c r="X61" s="357"/>
      <c r="Y61" s="356"/>
      <c r="Z61" s="357"/>
      <c r="AA61" s="357"/>
      <c r="AB61" s="356"/>
      <c r="AC61" s="357"/>
      <c r="AD61" s="357"/>
      <c r="AE61" s="356"/>
      <c r="AF61" s="357"/>
      <c r="AG61" s="357"/>
      <c r="AH61" s="356"/>
      <c r="AI61" s="357"/>
      <c r="AJ61" s="357"/>
      <c r="AK61" s="356"/>
      <c r="AL61" s="357"/>
      <c r="AM61" s="357"/>
      <c r="AN61" s="356"/>
      <c r="AO61" s="357"/>
      <c r="AP61" s="357"/>
      <c r="AQ61" s="356"/>
      <c r="AR61" s="357"/>
      <c r="AS61" s="357"/>
      <c r="AT61" s="356"/>
      <c r="AU61" s="357"/>
      <c r="AV61" s="357"/>
      <c r="AW61" s="356"/>
      <c r="AX61" s="357"/>
      <c r="AY61" s="357"/>
      <c r="AZ61" s="356"/>
      <c r="BA61" s="357"/>
      <c r="BB61" s="357"/>
      <c r="BC61" s="356"/>
      <c r="BD61" s="357"/>
      <c r="BE61" s="357"/>
      <c r="BF61" s="356"/>
      <c r="BG61" s="357"/>
      <c r="BH61" s="357"/>
      <c r="BI61" s="356"/>
      <c r="BJ61" s="357"/>
      <c r="BK61" s="357"/>
      <c r="BL61" s="356"/>
      <c r="BM61" s="357"/>
      <c r="BN61" s="357"/>
      <c r="BO61" s="356"/>
      <c r="BP61" s="357"/>
      <c r="BQ61" s="357"/>
      <c r="BR61" s="356"/>
      <c r="BS61" s="357"/>
      <c r="BT61" s="357"/>
      <c r="BU61" s="356"/>
      <c r="BV61" s="357"/>
      <c r="BW61" s="357"/>
      <c r="BX61" s="356"/>
      <c r="BY61" s="357"/>
      <c r="BZ61" s="357"/>
      <c r="CA61" s="356"/>
      <c r="CB61" s="357"/>
      <c r="CC61" s="357"/>
      <c r="CD61" s="356"/>
      <c r="CE61" s="357"/>
      <c r="CF61" s="357"/>
      <c r="CG61" s="356"/>
      <c r="CH61" s="357"/>
      <c r="CI61" s="357"/>
      <c r="CJ61" s="356"/>
      <c r="CK61" s="357"/>
      <c r="CL61" s="357"/>
      <c r="CM61" s="356"/>
      <c r="CN61" s="357"/>
      <c r="CO61" s="357"/>
      <c r="CP61" s="356"/>
      <c r="CQ61" s="357"/>
      <c r="CR61" s="357"/>
      <c r="CS61" s="356"/>
      <c r="CT61" s="357"/>
      <c r="CU61" s="357"/>
      <c r="CV61" s="358"/>
      <c r="CW61" s="357"/>
      <c r="CX61" s="357"/>
      <c r="CY61" s="358"/>
      <c r="CZ61" s="357"/>
      <c r="DA61" s="357"/>
    </row>
    <row r="62" spans="1:105" s="319" customFormat="1">
      <c r="A62" s="348"/>
      <c r="B62" s="359"/>
      <c r="C62" s="349"/>
      <c r="D62" s="360"/>
      <c r="E62" s="351"/>
      <c r="F62" s="352"/>
      <c r="G62" s="353"/>
      <c r="H62" s="354"/>
      <c r="I62" s="354"/>
      <c r="J62" s="354"/>
      <c r="K62" s="354"/>
      <c r="L62" s="348"/>
      <c r="M62" s="355"/>
      <c r="N62" s="355"/>
      <c r="O62" s="355"/>
      <c r="P62" s="356"/>
      <c r="Q62" s="357"/>
      <c r="R62" s="357"/>
      <c r="S62" s="356"/>
      <c r="T62" s="357"/>
      <c r="U62" s="357"/>
      <c r="V62" s="356"/>
      <c r="W62" s="357"/>
      <c r="X62" s="357"/>
      <c r="Y62" s="356"/>
      <c r="Z62" s="357"/>
      <c r="AA62" s="357"/>
      <c r="AB62" s="356"/>
      <c r="AC62" s="357"/>
      <c r="AD62" s="357"/>
      <c r="AE62" s="356"/>
      <c r="AF62" s="357"/>
      <c r="AG62" s="357"/>
      <c r="AH62" s="356"/>
      <c r="AI62" s="357"/>
      <c r="AJ62" s="357"/>
      <c r="AK62" s="356"/>
      <c r="AL62" s="357"/>
      <c r="AM62" s="357"/>
      <c r="AN62" s="356"/>
      <c r="AO62" s="357"/>
      <c r="AP62" s="357"/>
      <c r="AQ62" s="356"/>
      <c r="AR62" s="357"/>
      <c r="AS62" s="357"/>
      <c r="AT62" s="356"/>
      <c r="AU62" s="357"/>
      <c r="AV62" s="357"/>
      <c r="AW62" s="356"/>
      <c r="AX62" s="357"/>
      <c r="AY62" s="357"/>
      <c r="AZ62" s="356"/>
      <c r="BA62" s="357"/>
      <c r="BB62" s="357"/>
      <c r="BC62" s="356"/>
      <c r="BD62" s="357"/>
      <c r="BE62" s="357"/>
      <c r="BF62" s="356"/>
      <c r="BG62" s="357"/>
      <c r="BH62" s="357"/>
      <c r="BI62" s="356"/>
      <c r="BJ62" s="357"/>
      <c r="BK62" s="357"/>
      <c r="BL62" s="356"/>
      <c r="BM62" s="357"/>
      <c r="BN62" s="357"/>
      <c r="BO62" s="356"/>
      <c r="BP62" s="357"/>
      <c r="BQ62" s="357"/>
      <c r="BR62" s="356"/>
      <c r="BS62" s="357"/>
      <c r="BT62" s="357"/>
      <c r="BU62" s="356"/>
      <c r="BV62" s="357"/>
      <c r="BW62" s="357"/>
      <c r="BX62" s="356"/>
      <c r="BY62" s="357"/>
      <c r="BZ62" s="357"/>
      <c r="CA62" s="356"/>
      <c r="CB62" s="357"/>
      <c r="CC62" s="357"/>
      <c r="CD62" s="356"/>
      <c r="CE62" s="357"/>
      <c r="CF62" s="357"/>
      <c r="CG62" s="356"/>
      <c r="CH62" s="357"/>
      <c r="CI62" s="357"/>
      <c r="CJ62" s="356"/>
      <c r="CK62" s="357"/>
      <c r="CL62" s="357"/>
      <c r="CM62" s="356"/>
      <c r="CN62" s="357"/>
      <c r="CO62" s="357"/>
      <c r="CP62" s="356"/>
      <c r="CQ62" s="357"/>
      <c r="CR62" s="357"/>
      <c r="CS62" s="356"/>
      <c r="CT62" s="357"/>
      <c r="CU62" s="357"/>
      <c r="CV62" s="358"/>
      <c r="CW62" s="357"/>
      <c r="CX62" s="357"/>
      <c r="CY62" s="358"/>
      <c r="CZ62" s="357"/>
      <c r="DA62" s="357"/>
    </row>
    <row r="63" spans="1:105" s="319" customFormat="1">
      <c r="A63" s="348"/>
      <c r="B63" s="349"/>
      <c r="C63" s="349"/>
      <c r="D63" s="360"/>
      <c r="E63" s="351"/>
      <c r="F63" s="352"/>
      <c r="G63" s="353"/>
      <c r="H63" s="354"/>
      <c r="I63" s="354"/>
      <c r="J63" s="354"/>
      <c r="K63" s="354"/>
      <c r="L63" s="348"/>
      <c r="M63" s="355"/>
      <c r="N63" s="355"/>
      <c r="O63" s="355"/>
      <c r="P63" s="356"/>
      <c r="Q63" s="357"/>
      <c r="R63" s="357"/>
      <c r="S63" s="356"/>
      <c r="T63" s="357"/>
      <c r="U63" s="357"/>
      <c r="V63" s="356"/>
      <c r="W63" s="357"/>
      <c r="X63" s="357"/>
      <c r="Y63" s="356"/>
      <c r="Z63" s="357"/>
      <c r="AA63" s="357"/>
      <c r="AB63" s="356"/>
      <c r="AC63" s="357"/>
      <c r="AD63" s="357"/>
      <c r="AE63" s="356"/>
      <c r="AF63" s="357"/>
      <c r="AG63" s="357"/>
      <c r="AH63" s="356"/>
      <c r="AI63" s="357"/>
      <c r="AJ63" s="357"/>
      <c r="AK63" s="356"/>
      <c r="AL63" s="357"/>
      <c r="AM63" s="357"/>
      <c r="AN63" s="356"/>
      <c r="AO63" s="357"/>
      <c r="AP63" s="357"/>
      <c r="AQ63" s="356"/>
      <c r="AR63" s="357"/>
      <c r="AS63" s="357"/>
      <c r="AT63" s="356"/>
      <c r="AU63" s="357"/>
      <c r="AV63" s="357"/>
      <c r="AW63" s="356"/>
      <c r="AX63" s="357"/>
      <c r="AY63" s="357"/>
      <c r="AZ63" s="356"/>
      <c r="BA63" s="357"/>
      <c r="BB63" s="357"/>
      <c r="BC63" s="356"/>
      <c r="BD63" s="357"/>
      <c r="BE63" s="357"/>
      <c r="BF63" s="356"/>
      <c r="BG63" s="357"/>
      <c r="BH63" s="357"/>
      <c r="BI63" s="356"/>
      <c r="BJ63" s="357"/>
      <c r="BK63" s="357"/>
      <c r="BL63" s="356"/>
      <c r="BM63" s="357"/>
      <c r="BN63" s="357"/>
      <c r="BO63" s="356"/>
      <c r="BP63" s="357"/>
      <c r="BQ63" s="357"/>
      <c r="BR63" s="356"/>
      <c r="BS63" s="357"/>
      <c r="BT63" s="357"/>
      <c r="BU63" s="356"/>
      <c r="BV63" s="357"/>
      <c r="BW63" s="357"/>
      <c r="BX63" s="356"/>
      <c r="BY63" s="357"/>
      <c r="BZ63" s="357"/>
      <c r="CA63" s="356"/>
      <c r="CB63" s="357"/>
      <c r="CC63" s="357"/>
      <c r="CD63" s="356"/>
      <c r="CE63" s="357"/>
      <c r="CF63" s="357"/>
      <c r="CG63" s="356"/>
      <c r="CH63" s="357"/>
      <c r="CI63" s="357"/>
      <c r="CJ63" s="356"/>
      <c r="CK63" s="357"/>
      <c r="CL63" s="357"/>
      <c r="CM63" s="356"/>
      <c r="CN63" s="357"/>
      <c r="CO63" s="357"/>
      <c r="CP63" s="356"/>
      <c r="CQ63" s="357"/>
      <c r="CR63" s="357"/>
      <c r="CS63" s="356"/>
      <c r="CT63" s="357"/>
      <c r="CU63" s="357"/>
      <c r="CV63" s="358"/>
      <c r="CW63" s="357"/>
      <c r="CX63" s="357"/>
      <c r="CY63" s="358"/>
      <c r="CZ63" s="357"/>
      <c r="DA63" s="357"/>
    </row>
    <row r="64" spans="1:105" s="319" customFormat="1">
      <c r="A64" s="348"/>
      <c r="B64" s="349"/>
      <c r="C64" s="349"/>
      <c r="D64" s="360"/>
      <c r="E64" s="351"/>
      <c r="F64" s="352"/>
      <c r="G64" s="353"/>
      <c r="H64" s="354"/>
      <c r="I64" s="354"/>
      <c r="J64" s="354"/>
      <c r="K64" s="354"/>
      <c r="L64" s="348"/>
      <c r="M64" s="355"/>
      <c r="N64" s="355"/>
      <c r="O64" s="355"/>
      <c r="P64" s="356"/>
      <c r="Q64" s="357"/>
      <c r="R64" s="357"/>
      <c r="S64" s="356"/>
      <c r="T64" s="357"/>
      <c r="U64" s="357"/>
      <c r="V64" s="356"/>
      <c r="W64" s="357"/>
      <c r="X64" s="357"/>
      <c r="Y64" s="356"/>
      <c r="Z64" s="357"/>
      <c r="AA64" s="357"/>
      <c r="AB64" s="356"/>
      <c r="AC64" s="357"/>
      <c r="AD64" s="357"/>
      <c r="AE64" s="356"/>
      <c r="AF64" s="357"/>
      <c r="AG64" s="357"/>
      <c r="AH64" s="356"/>
      <c r="AI64" s="357"/>
      <c r="AJ64" s="357"/>
      <c r="AK64" s="356"/>
      <c r="AL64" s="357"/>
      <c r="AM64" s="357"/>
      <c r="AN64" s="356"/>
      <c r="AO64" s="357"/>
      <c r="AP64" s="357"/>
      <c r="AQ64" s="356"/>
      <c r="AR64" s="357"/>
      <c r="AS64" s="357"/>
      <c r="AT64" s="356"/>
      <c r="AU64" s="357"/>
      <c r="AV64" s="357"/>
      <c r="AW64" s="356"/>
      <c r="AX64" s="357"/>
      <c r="AY64" s="357"/>
      <c r="AZ64" s="356"/>
      <c r="BA64" s="357"/>
      <c r="BB64" s="357"/>
      <c r="BC64" s="356"/>
      <c r="BD64" s="357"/>
      <c r="BE64" s="357"/>
      <c r="BF64" s="356"/>
      <c r="BG64" s="357"/>
      <c r="BH64" s="357"/>
      <c r="BI64" s="356"/>
      <c r="BJ64" s="357"/>
      <c r="BK64" s="357"/>
      <c r="BL64" s="356"/>
      <c r="BM64" s="357"/>
      <c r="BN64" s="357"/>
      <c r="BO64" s="356"/>
      <c r="BP64" s="357"/>
      <c r="BQ64" s="357"/>
      <c r="BR64" s="356"/>
      <c r="BS64" s="357"/>
      <c r="BT64" s="357"/>
      <c r="BU64" s="356"/>
      <c r="BV64" s="357"/>
      <c r="BW64" s="357"/>
      <c r="BX64" s="356"/>
      <c r="BY64" s="357"/>
      <c r="BZ64" s="357"/>
      <c r="CA64" s="356"/>
      <c r="CB64" s="357"/>
      <c r="CC64" s="357"/>
      <c r="CD64" s="356"/>
      <c r="CE64" s="357"/>
      <c r="CF64" s="357"/>
      <c r="CG64" s="356"/>
      <c r="CH64" s="357"/>
      <c r="CI64" s="357"/>
      <c r="CJ64" s="356"/>
      <c r="CK64" s="357"/>
      <c r="CL64" s="357"/>
      <c r="CM64" s="356"/>
      <c r="CN64" s="357"/>
      <c r="CO64" s="357"/>
      <c r="CP64" s="356"/>
      <c r="CQ64" s="357"/>
      <c r="CR64" s="357"/>
      <c r="CS64" s="356"/>
      <c r="CT64" s="357"/>
      <c r="CU64" s="357"/>
      <c r="CV64" s="358"/>
      <c r="CW64" s="357"/>
      <c r="CX64" s="357"/>
      <c r="CY64" s="358"/>
      <c r="CZ64" s="357"/>
      <c r="DA64" s="357"/>
    </row>
    <row r="65" spans="1:105" s="319" customFormat="1">
      <c r="A65" s="348"/>
      <c r="B65" s="349"/>
      <c r="C65" s="349"/>
      <c r="D65" s="360"/>
      <c r="E65" s="351"/>
      <c r="F65" s="352"/>
      <c r="G65" s="353"/>
      <c r="H65" s="354"/>
      <c r="I65" s="354"/>
      <c r="J65" s="354"/>
      <c r="K65" s="354"/>
      <c r="L65" s="348"/>
      <c r="M65" s="355"/>
      <c r="N65" s="355"/>
      <c r="O65" s="355"/>
      <c r="P65" s="356"/>
      <c r="Q65" s="357"/>
      <c r="R65" s="357"/>
      <c r="S65" s="356"/>
      <c r="T65" s="357"/>
      <c r="U65" s="357"/>
      <c r="V65" s="356"/>
      <c r="W65" s="357"/>
      <c r="X65" s="357"/>
      <c r="Y65" s="356"/>
      <c r="Z65" s="357"/>
      <c r="AA65" s="357"/>
      <c r="AB65" s="356"/>
      <c r="AC65" s="357"/>
      <c r="AD65" s="357"/>
      <c r="AE65" s="356"/>
      <c r="AF65" s="357"/>
      <c r="AG65" s="357"/>
      <c r="AH65" s="356"/>
      <c r="AI65" s="357"/>
      <c r="AJ65" s="357"/>
      <c r="AK65" s="356"/>
      <c r="AL65" s="357"/>
      <c r="AM65" s="357"/>
      <c r="AN65" s="356"/>
      <c r="AO65" s="357"/>
      <c r="AP65" s="357"/>
      <c r="AQ65" s="356"/>
      <c r="AR65" s="357"/>
      <c r="AS65" s="357"/>
      <c r="AT65" s="356"/>
      <c r="AU65" s="357"/>
      <c r="AV65" s="357"/>
      <c r="AW65" s="356"/>
      <c r="AX65" s="357"/>
      <c r="AY65" s="357"/>
      <c r="AZ65" s="356"/>
      <c r="BA65" s="357"/>
      <c r="BB65" s="357"/>
      <c r="BC65" s="356"/>
      <c r="BD65" s="357"/>
      <c r="BE65" s="357"/>
      <c r="BF65" s="356"/>
      <c r="BG65" s="357"/>
      <c r="BH65" s="357"/>
      <c r="BI65" s="356"/>
      <c r="BJ65" s="357"/>
      <c r="BK65" s="357"/>
      <c r="BL65" s="356"/>
      <c r="BM65" s="357"/>
      <c r="BN65" s="357"/>
      <c r="BO65" s="356"/>
      <c r="BP65" s="357"/>
      <c r="BQ65" s="357"/>
      <c r="BR65" s="356"/>
      <c r="BS65" s="357"/>
      <c r="BT65" s="357"/>
      <c r="BU65" s="356"/>
      <c r="BV65" s="357"/>
      <c r="BW65" s="357"/>
      <c r="BX65" s="356"/>
      <c r="BY65" s="357"/>
      <c r="BZ65" s="357"/>
      <c r="CA65" s="356"/>
      <c r="CB65" s="357"/>
      <c r="CC65" s="357"/>
      <c r="CD65" s="356"/>
      <c r="CE65" s="357"/>
      <c r="CF65" s="357"/>
      <c r="CG65" s="356"/>
      <c r="CH65" s="357"/>
      <c r="CI65" s="357"/>
      <c r="CJ65" s="356"/>
      <c r="CK65" s="357"/>
      <c r="CL65" s="357"/>
      <c r="CM65" s="356"/>
      <c r="CN65" s="357"/>
      <c r="CO65" s="357"/>
      <c r="CP65" s="356"/>
      <c r="CQ65" s="357"/>
      <c r="CR65" s="357"/>
      <c r="CS65" s="356"/>
      <c r="CT65" s="357"/>
      <c r="CU65" s="357"/>
      <c r="CV65" s="358"/>
      <c r="CW65" s="357"/>
      <c r="CX65" s="357"/>
      <c r="CY65" s="358"/>
      <c r="CZ65" s="357"/>
      <c r="DA65" s="357"/>
    </row>
    <row r="66" spans="1:105" s="319" customFormat="1">
      <c r="A66" s="348"/>
      <c r="B66" s="349"/>
      <c r="C66" s="349"/>
      <c r="D66" s="360"/>
      <c r="E66" s="351"/>
      <c r="F66" s="352"/>
      <c r="G66" s="353"/>
      <c r="H66" s="354"/>
      <c r="I66" s="354"/>
      <c r="J66" s="354"/>
      <c r="K66" s="354"/>
      <c r="L66" s="348"/>
      <c r="M66" s="355"/>
      <c r="N66" s="355"/>
      <c r="O66" s="355"/>
      <c r="P66" s="356"/>
      <c r="Q66" s="357"/>
      <c r="R66" s="357"/>
      <c r="S66" s="356"/>
      <c r="T66" s="357"/>
      <c r="U66" s="357"/>
      <c r="V66" s="356"/>
      <c r="W66" s="357"/>
      <c r="X66" s="357"/>
      <c r="Y66" s="356"/>
      <c r="Z66" s="357"/>
      <c r="AA66" s="357"/>
      <c r="AB66" s="356"/>
      <c r="AC66" s="357"/>
      <c r="AD66" s="357"/>
      <c r="AE66" s="356"/>
      <c r="AF66" s="357"/>
      <c r="AG66" s="357"/>
      <c r="AH66" s="356"/>
      <c r="AI66" s="357"/>
      <c r="AJ66" s="357"/>
      <c r="AK66" s="356"/>
      <c r="AL66" s="357"/>
      <c r="AM66" s="357"/>
      <c r="AN66" s="356"/>
      <c r="AO66" s="357"/>
      <c r="AP66" s="357"/>
      <c r="AQ66" s="356"/>
      <c r="AR66" s="357"/>
      <c r="AS66" s="357"/>
      <c r="AT66" s="356"/>
      <c r="AU66" s="357"/>
      <c r="AV66" s="357"/>
      <c r="AW66" s="356"/>
      <c r="AX66" s="357"/>
      <c r="AY66" s="357"/>
      <c r="AZ66" s="356"/>
      <c r="BA66" s="357"/>
      <c r="BB66" s="357"/>
      <c r="BC66" s="356"/>
      <c r="BD66" s="357"/>
      <c r="BE66" s="357"/>
      <c r="BF66" s="356"/>
      <c r="BG66" s="357"/>
      <c r="BH66" s="357"/>
      <c r="BI66" s="356"/>
      <c r="BJ66" s="357"/>
      <c r="BK66" s="357"/>
      <c r="BL66" s="356"/>
      <c r="BM66" s="357"/>
      <c r="BN66" s="357"/>
      <c r="BO66" s="356"/>
      <c r="BP66" s="357"/>
      <c r="BQ66" s="357"/>
      <c r="BR66" s="356"/>
      <c r="BS66" s="357"/>
      <c r="BT66" s="357"/>
      <c r="BU66" s="356"/>
      <c r="BV66" s="357"/>
      <c r="BW66" s="357"/>
      <c r="BX66" s="356"/>
      <c r="BY66" s="357"/>
      <c r="BZ66" s="357"/>
      <c r="CA66" s="356"/>
      <c r="CB66" s="357"/>
      <c r="CC66" s="357"/>
      <c r="CD66" s="356"/>
      <c r="CE66" s="357"/>
      <c r="CF66" s="357"/>
      <c r="CG66" s="356"/>
      <c r="CH66" s="357"/>
      <c r="CI66" s="357"/>
      <c r="CJ66" s="356"/>
      <c r="CK66" s="357"/>
      <c r="CL66" s="357"/>
      <c r="CM66" s="356"/>
      <c r="CN66" s="357"/>
      <c r="CO66" s="357"/>
      <c r="CP66" s="356"/>
      <c r="CQ66" s="357"/>
      <c r="CR66" s="357"/>
      <c r="CS66" s="356"/>
      <c r="CT66" s="357"/>
      <c r="CU66" s="357"/>
      <c r="CV66" s="358"/>
      <c r="CW66" s="357"/>
      <c r="CX66" s="357"/>
      <c r="CY66" s="358"/>
      <c r="CZ66" s="357"/>
      <c r="DA66" s="357"/>
    </row>
    <row r="67" spans="1:105" s="319" customFormat="1">
      <c r="A67" s="348"/>
      <c r="B67" s="349"/>
      <c r="C67" s="349"/>
      <c r="D67" s="360"/>
      <c r="E67" s="351"/>
      <c r="F67" s="352"/>
      <c r="G67" s="353"/>
      <c r="H67" s="354"/>
      <c r="I67" s="354"/>
      <c r="J67" s="354"/>
      <c r="K67" s="354"/>
      <c r="L67" s="348"/>
      <c r="M67" s="355"/>
      <c r="N67" s="355"/>
      <c r="O67" s="355"/>
      <c r="P67" s="356"/>
      <c r="Q67" s="357"/>
      <c r="R67" s="357"/>
      <c r="S67" s="356"/>
      <c r="T67" s="357"/>
      <c r="U67" s="357"/>
      <c r="V67" s="356"/>
      <c r="W67" s="357"/>
      <c r="X67" s="357"/>
      <c r="Y67" s="356"/>
      <c r="Z67" s="357"/>
      <c r="AA67" s="357"/>
      <c r="AB67" s="356"/>
      <c r="AC67" s="357"/>
      <c r="AD67" s="357"/>
      <c r="AE67" s="356"/>
      <c r="AF67" s="357"/>
      <c r="AG67" s="357"/>
      <c r="AH67" s="356"/>
      <c r="AI67" s="357"/>
      <c r="AJ67" s="357"/>
      <c r="AK67" s="356"/>
      <c r="AL67" s="357"/>
      <c r="AM67" s="357"/>
      <c r="AN67" s="356"/>
      <c r="AO67" s="357"/>
      <c r="AP67" s="357"/>
      <c r="AQ67" s="356"/>
      <c r="AR67" s="357"/>
      <c r="AS67" s="357"/>
      <c r="AT67" s="356"/>
      <c r="AU67" s="357"/>
      <c r="AV67" s="357"/>
      <c r="AW67" s="356"/>
      <c r="AX67" s="357"/>
      <c r="AY67" s="357"/>
      <c r="AZ67" s="356"/>
      <c r="BA67" s="357"/>
      <c r="BB67" s="357"/>
      <c r="BC67" s="356"/>
      <c r="BD67" s="357"/>
      <c r="BE67" s="357"/>
      <c r="BF67" s="356"/>
      <c r="BG67" s="357"/>
      <c r="BH67" s="357"/>
      <c r="BI67" s="356"/>
      <c r="BJ67" s="357"/>
      <c r="BK67" s="357"/>
      <c r="BL67" s="356"/>
      <c r="BM67" s="357"/>
      <c r="BN67" s="357"/>
      <c r="BO67" s="356"/>
      <c r="BP67" s="357"/>
      <c r="BQ67" s="357"/>
      <c r="BR67" s="356"/>
      <c r="BS67" s="357"/>
      <c r="BT67" s="357"/>
      <c r="BU67" s="356"/>
      <c r="BV67" s="357"/>
      <c r="BW67" s="357"/>
      <c r="BX67" s="356"/>
      <c r="BY67" s="357"/>
      <c r="BZ67" s="357"/>
      <c r="CA67" s="356"/>
      <c r="CB67" s="357"/>
      <c r="CC67" s="357"/>
      <c r="CD67" s="356"/>
      <c r="CE67" s="357"/>
      <c r="CF67" s="357"/>
      <c r="CG67" s="356"/>
      <c r="CH67" s="357"/>
      <c r="CI67" s="357"/>
      <c r="CJ67" s="356"/>
      <c r="CK67" s="357"/>
      <c r="CL67" s="357"/>
      <c r="CM67" s="356"/>
      <c r="CN67" s="357"/>
      <c r="CO67" s="357"/>
      <c r="CP67" s="356"/>
      <c r="CQ67" s="357"/>
      <c r="CR67" s="357"/>
      <c r="CS67" s="356"/>
      <c r="CT67" s="357"/>
      <c r="CU67" s="357"/>
      <c r="CV67" s="358"/>
      <c r="CW67" s="357"/>
      <c r="CX67" s="357"/>
      <c r="CY67" s="358"/>
      <c r="CZ67" s="357"/>
      <c r="DA67" s="357"/>
    </row>
    <row r="68" spans="1:105" s="319" customFormat="1">
      <c r="A68" s="348"/>
      <c r="B68" s="349"/>
      <c r="C68" s="349"/>
      <c r="D68" s="360"/>
      <c r="E68" s="351"/>
      <c r="F68" s="352"/>
      <c r="G68" s="353"/>
      <c r="H68" s="354"/>
      <c r="I68" s="354"/>
      <c r="J68" s="354"/>
      <c r="K68" s="354"/>
      <c r="L68" s="348"/>
      <c r="M68" s="355"/>
      <c r="N68" s="355"/>
      <c r="O68" s="355"/>
      <c r="P68" s="356"/>
      <c r="Q68" s="357"/>
      <c r="R68" s="357"/>
      <c r="S68" s="356"/>
      <c r="T68" s="357"/>
      <c r="U68" s="357"/>
      <c r="V68" s="356"/>
      <c r="W68" s="357"/>
      <c r="X68" s="357"/>
      <c r="Y68" s="356"/>
      <c r="Z68" s="357"/>
      <c r="AA68" s="357"/>
      <c r="AB68" s="356"/>
      <c r="AC68" s="357"/>
      <c r="AD68" s="357"/>
      <c r="AE68" s="356"/>
      <c r="AF68" s="357"/>
      <c r="AG68" s="357"/>
      <c r="AH68" s="356"/>
      <c r="AI68" s="357"/>
      <c r="AJ68" s="357"/>
      <c r="AK68" s="356"/>
      <c r="AL68" s="357"/>
      <c r="AM68" s="357"/>
      <c r="AN68" s="356"/>
      <c r="AO68" s="357"/>
      <c r="AP68" s="357"/>
      <c r="AQ68" s="356"/>
      <c r="AR68" s="357"/>
      <c r="AS68" s="357"/>
      <c r="AT68" s="356"/>
      <c r="AU68" s="357"/>
      <c r="AV68" s="357"/>
      <c r="AW68" s="356"/>
      <c r="AX68" s="357"/>
      <c r="AY68" s="357"/>
      <c r="AZ68" s="356"/>
      <c r="BA68" s="357"/>
      <c r="BB68" s="357"/>
      <c r="BC68" s="356"/>
      <c r="BD68" s="357"/>
      <c r="BE68" s="357"/>
      <c r="BF68" s="356"/>
      <c r="BG68" s="357"/>
      <c r="BH68" s="357"/>
      <c r="BI68" s="356"/>
      <c r="BJ68" s="357"/>
      <c r="BK68" s="357"/>
      <c r="BL68" s="356"/>
      <c r="BM68" s="357"/>
      <c r="BN68" s="357"/>
      <c r="BO68" s="356"/>
      <c r="BP68" s="357"/>
      <c r="BQ68" s="357"/>
      <c r="BR68" s="356"/>
      <c r="BS68" s="357"/>
      <c r="BT68" s="357"/>
      <c r="BU68" s="356"/>
      <c r="BV68" s="357"/>
      <c r="BW68" s="357"/>
      <c r="BX68" s="356"/>
      <c r="BY68" s="357"/>
      <c r="BZ68" s="357"/>
      <c r="CA68" s="356"/>
      <c r="CB68" s="357"/>
      <c r="CC68" s="357"/>
      <c r="CD68" s="356"/>
      <c r="CE68" s="357"/>
      <c r="CF68" s="357"/>
      <c r="CG68" s="356"/>
      <c r="CH68" s="357"/>
      <c r="CI68" s="357"/>
      <c r="CJ68" s="356"/>
      <c r="CK68" s="357"/>
      <c r="CL68" s="357"/>
      <c r="CM68" s="356"/>
      <c r="CN68" s="357"/>
      <c r="CO68" s="357"/>
      <c r="CP68" s="356"/>
      <c r="CQ68" s="357"/>
      <c r="CR68" s="357"/>
      <c r="CS68" s="356"/>
      <c r="CT68" s="357"/>
      <c r="CU68" s="357"/>
      <c r="CV68" s="358"/>
      <c r="CW68" s="357"/>
      <c r="CX68" s="357"/>
      <c r="CY68" s="358"/>
      <c r="CZ68" s="357"/>
      <c r="DA68" s="357"/>
    </row>
    <row r="69" spans="1:105" s="319" customFormat="1">
      <c r="A69" s="348"/>
      <c r="B69" s="349"/>
      <c r="C69" s="349"/>
      <c r="D69" s="360"/>
      <c r="E69" s="351"/>
      <c r="F69" s="364"/>
      <c r="G69" s="353"/>
      <c r="H69" s="354"/>
      <c r="I69" s="354"/>
      <c r="J69" s="354"/>
      <c r="K69" s="354"/>
      <c r="L69" s="348"/>
      <c r="M69" s="355"/>
      <c r="N69" s="355"/>
      <c r="O69" s="355"/>
      <c r="P69" s="356"/>
      <c r="Q69" s="357"/>
      <c r="R69" s="357"/>
      <c r="S69" s="356"/>
      <c r="T69" s="357"/>
      <c r="U69" s="357"/>
      <c r="V69" s="356"/>
      <c r="W69" s="357"/>
      <c r="X69" s="357"/>
      <c r="Y69" s="356"/>
      <c r="Z69" s="357"/>
      <c r="AA69" s="357"/>
      <c r="AB69" s="356"/>
      <c r="AC69" s="357"/>
      <c r="AD69" s="357"/>
      <c r="AE69" s="356"/>
      <c r="AF69" s="357"/>
      <c r="AG69" s="357"/>
      <c r="AH69" s="356"/>
      <c r="AI69" s="357"/>
      <c r="AJ69" s="357"/>
      <c r="AK69" s="356"/>
      <c r="AL69" s="357"/>
      <c r="AM69" s="357"/>
      <c r="AN69" s="356"/>
      <c r="AO69" s="357"/>
      <c r="AP69" s="357"/>
      <c r="AQ69" s="356"/>
      <c r="AR69" s="357"/>
      <c r="AS69" s="357"/>
      <c r="AT69" s="356"/>
      <c r="AU69" s="357"/>
      <c r="AV69" s="357"/>
      <c r="AW69" s="356"/>
      <c r="AX69" s="357"/>
      <c r="AY69" s="357"/>
      <c r="AZ69" s="356"/>
      <c r="BA69" s="357"/>
      <c r="BB69" s="357"/>
      <c r="BC69" s="356"/>
      <c r="BD69" s="357"/>
      <c r="BE69" s="357"/>
      <c r="BF69" s="356"/>
      <c r="BG69" s="357"/>
      <c r="BH69" s="357"/>
      <c r="BI69" s="356"/>
      <c r="BJ69" s="357"/>
      <c r="BK69" s="357"/>
      <c r="BL69" s="356"/>
      <c r="BM69" s="357"/>
      <c r="BN69" s="357"/>
      <c r="BO69" s="356"/>
      <c r="BP69" s="357"/>
      <c r="BQ69" s="357"/>
      <c r="BR69" s="356"/>
      <c r="BS69" s="357"/>
      <c r="BT69" s="357"/>
      <c r="BU69" s="356"/>
      <c r="BV69" s="357"/>
      <c r="BW69" s="357"/>
      <c r="BX69" s="356"/>
      <c r="BY69" s="357"/>
      <c r="BZ69" s="357"/>
      <c r="CA69" s="356"/>
      <c r="CB69" s="357"/>
      <c r="CC69" s="357"/>
      <c r="CD69" s="356"/>
      <c r="CE69" s="357"/>
      <c r="CF69" s="357"/>
      <c r="CG69" s="356"/>
      <c r="CH69" s="357"/>
      <c r="CI69" s="357"/>
      <c r="CJ69" s="356"/>
      <c r="CK69" s="357"/>
      <c r="CL69" s="357"/>
      <c r="CM69" s="356"/>
      <c r="CN69" s="357"/>
      <c r="CO69" s="357"/>
      <c r="CP69" s="356"/>
      <c r="CQ69" s="357"/>
      <c r="CR69" s="357"/>
      <c r="CS69" s="356"/>
      <c r="CT69" s="357"/>
      <c r="CU69" s="357"/>
      <c r="CV69" s="358"/>
      <c r="CW69" s="357"/>
      <c r="CX69" s="357"/>
      <c r="CY69" s="358"/>
      <c r="CZ69" s="357"/>
      <c r="DA69" s="357"/>
    </row>
    <row r="70" spans="1:105" s="319" customFormat="1">
      <c r="A70" s="348"/>
      <c r="B70" s="349"/>
      <c r="C70" s="349"/>
      <c r="D70" s="365"/>
      <c r="E70" s="351"/>
      <c r="F70" s="364"/>
      <c r="G70" s="353"/>
      <c r="H70" s="354"/>
      <c r="I70" s="354"/>
      <c r="J70" s="354"/>
      <c r="K70" s="354"/>
      <c r="L70" s="348"/>
      <c r="M70" s="355"/>
      <c r="N70" s="355"/>
      <c r="O70" s="355"/>
      <c r="P70" s="356"/>
      <c r="Q70" s="357"/>
      <c r="R70" s="357"/>
      <c r="S70" s="356"/>
      <c r="T70" s="357"/>
      <c r="U70" s="357"/>
      <c r="V70" s="356"/>
      <c r="W70" s="357"/>
      <c r="X70" s="357"/>
      <c r="Y70" s="356"/>
      <c r="Z70" s="357"/>
      <c r="AA70" s="357"/>
      <c r="AB70" s="356"/>
      <c r="AC70" s="357"/>
      <c r="AD70" s="357"/>
      <c r="AE70" s="356"/>
      <c r="AF70" s="357"/>
      <c r="AG70" s="357"/>
      <c r="AH70" s="356"/>
      <c r="AI70" s="357"/>
      <c r="AJ70" s="357"/>
      <c r="AK70" s="356"/>
      <c r="AL70" s="357"/>
      <c r="AM70" s="357"/>
      <c r="AN70" s="356"/>
      <c r="AO70" s="357"/>
      <c r="AP70" s="357"/>
      <c r="AQ70" s="356"/>
      <c r="AR70" s="357"/>
      <c r="AS70" s="357"/>
      <c r="AT70" s="356"/>
      <c r="AU70" s="357"/>
      <c r="AV70" s="357"/>
      <c r="AW70" s="356"/>
      <c r="AX70" s="357"/>
      <c r="AY70" s="357"/>
      <c r="AZ70" s="356"/>
      <c r="BA70" s="357"/>
      <c r="BB70" s="357"/>
      <c r="BC70" s="356"/>
      <c r="BD70" s="357"/>
      <c r="BE70" s="357"/>
      <c r="BF70" s="356"/>
      <c r="BG70" s="357"/>
      <c r="BH70" s="357"/>
      <c r="BI70" s="356"/>
      <c r="BJ70" s="357"/>
      <c r="BK70" s="357"/>
      <c r="BL70" s="356"/>
      <c r="BM70" s="357"/>
      <c r="BN70" s="357"/>
      <c r="BO70" s="356"/>
      <c r="BP70" s="357"/>
      <c r="BQ70" s="357"/>
      <c r="BR70" s="356"/>
      <c r="BS70" s="357"/>
      <c r="BT70" s="357"/>
      <c r="BU70" s="356"/>
      <c r="BV70" s="357"/>
      <c r="BW70" s="357"/>
      <c r="BX70" s="356"/>
      <c r="BY70" s="357"/>
      <c r="BZ70" s="357"/>
      <c r="CA70" s="356"/>
      <c r="CB70" s="357"/>
      <c r="CC70" s="357"/>
      <c r="CD70" s="356"/>
      <c r="CE70" s="357"/>
      <c r="CF70" s="357"/>
      <c r="CG70" s="356"/>
      <c r="CH70" s="357"/>
      <c r="CI70" s="357"/>
      <c r="CJ70" s="356"/>
      <c r="CK70" s="357"/>
      <c r="CL70" s="357"/>
      <c r="CM70" s="356"/>
      <c r="CN70" s="357"/>
      <c r="CO70" s="357"/>
      <c r="CP70" s="356"/>
      <c r="CQ70" s="357"/>
      <c r="CR70" s="357"/>
      <c r="CS70" s="356"/>
      <c r="CT70" s="357"/>
      <c r="CU70" s="357"/>
      <c r="CV70" s="358"/>
      <c r="CW70" s="357"/>
      <c r="CX70" s="357"/>
      <c r="CY70" s="358"/>
      <c r="CZ70" s="357"/>
      <c r="DA70" s="357"/>
    </row>
    <row r="71" spans="1:105" s="319" customFormat="1">
      <c r="A71" s="348"/>
      <c r="B71" s="349"/>
      <c r="C71" s="349"/>
      <c r="D71" s="360"/>
      <c r="E71" s="351"/>
      <c r="F71" s="352"/>
      <c r="G71" s="353"/>
      <c r="H71" s="354"/>
      <c r="I71" s="354"/>
      <c r="J71" s="354"/>
      <c r="K71" s="354"/>
      <c r="L71" s="348"/>
      <c r="M71" s="355"/>
      <c r="N71" s="355"/>
      <c r="O71" s="355"/>
      <c r="P71" s="356"/>
      <c r="Q71" s="357"/>
      <c r="R71" s="357"/>
      <c r="S71" s="356"/>
      <c r="T71" s="357"/>
      <c r="U71" s="357"/>
      <c r="V71" s="356"/>
      <c r="W71" s="357"/>
      <c r="X71" s="357"/>
      <c r="Y71" s="356"/>
      <c r="Z71" s="357"/>
      <c r="AA71" s="357"/>
      <c r="AB71" s="356"/>
      <c r="AC71" s="357"/>
      <c r="AD71" s="357"/>
      <c r="AE71" s="356"/>
      <c r="AF71" s="357"/>
      <c r="AG71" s="357"/>
      <c r="AH71" s="356"/>
      <c r="AI71" s="357"/>
      <c r="AJ71" s="357"/>
      <c r="AK71" s="356"/>
      <c r="AL71" s="357"/>
      <c r="AM71" s="357"/>
      <c r="AN71" s="356"/>
      <c r="AO71" s="357"/>
      <c r="AP71" s="357"/>
      <c r="AQ71" s="356"/>
      <c r="AR71" s="357"/>
      <c r="AS71" s="357"/>
      <c r="AT71" s="356"/>
      <c r="AU71" s="357"/>
      <c r="AV71" s="357"/>
      <c r="AW71" s="356"/>
      <c r="AX71" s="357"/>
      <c r="AY71" s="357"/>
      <c r="AZ71" s="356"/>
      <c r="BA71" s="357"/>
      <c r="BB71" s="357"/>
      <c r="BC71" s="356"/>
      <c r="BD71" s="357"/>
      <c r="BE71" s="357"/>
      <c r="BF71" s="356"/>
      <c r="BG71" s="357"/>
      <c r="BH71" s="357"/>
      <c r="BI71" s="356"/>
      <c r="BJ71" s="357"/>
      <c r="BK71" s="357"/>
      <c r="BL71" s="356"/>
      <c r="BM71" s="357"/>
      <c r="BN71" s="357"/>
      <c r="BO71" s="356"/>
      <c r="BP71" s="357"/>
      <c r="BQ71" s="357"/>
      <c r="BR71" s="356"/>
      <c r="BS71" s="357"/>
      <c r="BT71" s="357"/>
      <c r="BU71" s="356"/>
      <c r="BV71" s="357"/>
      <c r="BW71" s="357"/>
      <c r="BX71" s="356"/>
      <c r="BY71" s="357"/>
      <c r="BZ71" s="357"/>
      <c r="CA71" s="356"/>
      <c r="CB71" s="357"/>
      <c r="CC71" s="357"/>
      <c r="CD71" s="356"/>
      <c r="CE71" s="357"/>
      <c r="CF71" s="357"/>
      <c r="CG71" s="356"/>
      <c r="CH71" s="357"/>
      <c r="CI71" s="357"/>
      <c r="CJ71" s="356"/>
      <c r="CK71" s="357"/>
      <c r="CL71" s="357"/>
      <c r="CM71" s="356"/>
      <c r="CN71" s="357"/>
      <c r="CO71" s="357"/>
      <c r="CP71" s="356"/>
      <c r="CQ71" s="357"/>
      <c r="CR71" s="357"/>
      <c r="CS71" s="356"/>
      <c r="CT71" s="357"/>
      <c r="CU71" s="357"/>
      <c r="CV71" s="358"/>
      <c r="CW71" s="357"/>
      <c r="CX71" s="357"/>
      <c r="CY71" s="358"/>
      <c r="CZ71" s="357"/>
      <c r="DA71" s="357"/>
    </row>
    <row r="72" spans="1:105" s="319" customFormat="1">
      <c r="A72" s="348"/>
      <c r="B72" s="349"/>
      <c r="C72" s="349"/>
      <c r="D72" s="360"/>
      <c r="E72" s="351"/>
      <c r="F72" s="366"/>
      <c r="G72" s="353"/>
      <c r="H72" s="354"/>
      <c r="I72" s="354"/>
      <c r="J72" s="354"/>
      <c r="K72" s="354"/>
      <c r="L72" s="348"/>
      <c r="M72" s="355"/>
      <c r="N72" s="355"/>
      <c r="O72" s="355"/>
      <c r="P72" s="356"/>
      <c r="Q72" s="357"/>
      <c r="R72" s="357"/>
      <c r="S72" s="356"/>
      <c r="T72" s="357"/>
      <c r="U72" s="357"/>
      <c r="V72" s="356"/>
      <c r="W72" s="357"/>
      <c r="X72" s="357"/>
      <c r="Y72" s="356"/>
      <c r="Z72" s="357"/>
      <c r="AA72" s="357"/>
      <c r="AB72" s="356"/>
      <c r="AC72" s="357"/>
      <c r="AD72" s="357"/>
      <c r="AE72" s="356"/>
      <c r="AF72" s="357"/>
      <c r="AG72" s="357"/>
      <c r="AH72" s="356"/>
      <c r="AI72" s="357"/>
      <c r="AJ72" s="357"/>
      <c r="AK72" s="356"/>
      <c r="AL72" s="357"/>
      <c r="AM72" s="357"/>
      <c r="AN72" s="356"/>
      <c r="AO72" s="357"/>
      <c r="AP72" s="357"/>
      <c r="AQ72" s="356"/>
      <c r="AR72" s="357"/>
      <c r="AS72" s="357"/>
      <c r="AT72" s="356"/>
      <c r="AU72" s="357"/>
      <c r="AV72" s="357"/>
      <c r="AW72" s="356"/>
      <c r="AX72" s="357"/>
      <c r="AY72" s="357"/>
      <c r="AZ72" s="356"/>
      <c r="BA72" s="357"/>
      <c r="BB72" s="357"/>
      <c r="BC72" s="356"/>
      <c r="BD72" s="357"/>
      <c r="BE72" s="357"/>
      <c r="BF72" s="356"/>
      <c r="BG72" s="357"/>
      <c r="BH72" s="357"/>
      <c r="BI72" s="356"/>
      <c r="BJ72" s="357"/>
      <c r="BK72" s="357"/>
      <c r="BL72" s="356"/>
      <c r="BM72" s="357"/>
      <c r="BN72" s="357"/>
      <c r="BO72" s="356"/>
      <c r="BP72" s="357"/>
      <c r="BQ72" s="357"/>
      <c r="BR72" s="356"/>
      <c r="BS72" s="357"/>
      <c r="BT72" s="357"/>
      <c r="BU72" s="356"/>
      <c r="BV72" s="357"/>
      <c r="BW72" s="357"/>
      <c r="BX72" s="356"/>
      <c r="BY72" s="357"/>
      <c r="BZ72" s="357"/>
      <c r="CA72" s="356"/>
      <c r="CB72" s="357"/>
      <c r="CC72" s="357"/>
      <c r="CD72" s="356"/>
      <c r="CE72" s="357"/>
      <c r="CF72" s="357"/>
      <c r="CG72" s="356"/>
      <c r="CH72" s="357"/>
      <c r="CI72" s="357"/>
      <c r="CJ72" s="356"/>
      <c r="CK72" s="357"/>
      <c r="CL72" s="357"/>
      <c r="CM72" s="356"/>
      <c r="CN72" s="357"/>
      <c r="CO72" s="357"/>
      <c r="CP72" s="356"/>
      <c r="CQ72" s="357"/>
      <c r="CR72" s="357"/>
      <c r="CS72" s="356"/>
      <c r="CT72" s="357"/>
      <c r="CU72" s="357"/>
      <c r="CV72" s="358"/>
      <c r="CW72" s="357"/>
      <c r="CX72" s="357"/>
      <c r="CY72" s="358"/>
      <c r="CZ72" s="357"/>
      <c r="DA72" s="357"/>
    </row>
    <row r="73" spans="1:105" s="319" customFormat="1">
      <c r="A73" s="348"/>
      <c r="B73" s="348"/>
      <c r="C73" s="349"/>
      <c r="D73" s="367"/>
      <c r="E73" s="351"/>
      <c r="F73" s="366"/>
      <c r="G73" s="353"/>
      <c r="H73" s="354"/>
      <c r="I73" s="354"/>
      <c r="J73" s="354"/>
      <c r="K73" s="354"/>
      <c r="L73" s="348"/>
      <c r="M73" s="355"/>
      <c r="N73" s="355"/>
      <c r="O73" s="355"/>
      <c r="P73" s="356"/>
      <c r="Q73" s="357"/>
      <c r="R73" s="357"/>
      <c r="S73" s="356"/>
      <c r="T73" s="357"/>
      <c r="U73" s="357"/>
      <c r="V73" s="356"/>
      <c r="W73" s="357"/>
      <c r="X73" s="357"/>
      <c r="Y73" s="356"/>
      <c r="Z73" s="357"/>
      <c r="AA73" s="357"/>
      <c r="AB73" s="356"/>
      <c r="AC73" s="357"/>
      <c r="AD73" s="357"/>
      <c r="AE73" s="356"/>
      <c r="AF73" s="357"/>
      <c r="AG73" s="357"/>
      <c r="AH73" s="356"/>
      <c r="AI73" s="357"/>
      <c r="AJ73" s="357"/>
      <c r="AK73" s="356"/>
      <c r="AL73" s="357"/>
      <c r="AM73" s="357"/>
      <c r="AN73" s="356"/>
      <c r="AO73" s="357"/>
      <c r="AP73" s="357"/>
      <c r="AQ73" s="356"/>
      <c r="AR73" s="357"/>
      <c r="AS73" s="357"/>
      <c r="AT73" s="356"/>
      <c r="AU73" s="357"/>
      <c r="AV73" s="357"/>
      <c r="AW73" s="356"/>
      <c r="AX73" s="357"/>
      <c r="AY73" s="357"/>
      <c r="AZ73" s="356"/>
      <c r="BA73" s="357"/>
      <c r="BB73" s="357"/>
      <c r="BC73" s="356"/>
      <c r="BD73" s="357"/>
      <c r="BE73" s="357"/>
      <c r="BF73" s="356"/>
      <c r="BG73" s="357"/>
      <c r="BH73" s="357"/>
      <c r="BI73" s="356"/>
      <c r="BJ73" s="357"/>
      <c r="BK73" s="357"/>
      <c r="BL73" s="356"/>
      <c r="BM73" s="357"/>
      <c r="BN73" s="357"/>
      <c r="BO73" s="356"/>
      <c r="BP73" s="357"/>
      <c r="BQ73" s="357"/>
      <c r="BR73" s="356"/>
      <c r="BS73" s="357"/>
      <c r="BT73" s="357"/>
      <c r="BU73" s="356"/>
      <c r="BV73" s="357"/>
      <c r="BW73" s="357"/>
      <c r="BX73" s="356"/>
      <c r="BY73" s="357"/>
      <c r="BZ73" s="357"/>
      <c r="CA73" s="356"/>
      <c r="CB73" s="357"/>
      <c r="CC73" s="357"/>
      <c r="CD73" s="356"/>
      <c r="CE73" s="357"/>
      <c r="CF73" s="357"/>
      <c r="CG73" s="356"/>
      <c r="CH73" s="357"/>
      <c r="CI73" s="357"/>
      <c r="CJ73" s="356"/>
      <c r="CK73" s="357"/>
      <c r="CL73" s="357"/>
      <c r="CM73" s="356"/>
      <c r="CN73" s="357"/>
      <c r="CO73" s="357"/>
      <c r="CP73" s="356"/>
      <c r="CQ73" s="357"/>
      <c r="CR73" s="357"/>
      <c r="CS73" s="356"/>
      <c r="CT73" s="357"/>
      <c r="CU73" s="357"/>
      <c r="CV73" s="358"/>
      <c r="CW73" s="357"/>
      <c r="CX73" s="357"/>
      <c r="CY73" s="358"/>
      <c r="CZ73" s="357"/>
      <c r="DA73" s="357"/>
    </row>
    <row r="74" spans="1:105" s="319" customFormat="1">
      <c r="A74" s="348"/>
      <c r="B74" s="348"/>
      <c r="C74" s="349"/>
      <c r="D74" s="367"/>
      <c r="E74" s="351"/>
      <c r="F74" s="352"/>
      <c r="G74" s="353"/>
      <c r="H74" s="354"/>
      <c r="I74" s="354"/>
      <c r="J74" s="354"/>
      <c r="K74" s="354"/>
      <c r="L74" s="348"/>
      <c r="M74" s="355"/>
      <c r="N74" s="355"/>
      <c r="O74" s="355"/>
      <c r="P74" s="356"/>
      <c r="Q74" s="357"/>
      <c r="R74" s="357"/>
      <c r="S74" s="356"/>
      <c r="T74" s="357"/>
      <c r="U74" s="357"/>
      <c r="V74" s="356"/>
      <c r="W74" s="357"/>
      <c r="X74" s="357"/>
      <c r="Y74" s="356"/>
      <c r="Z74" s="357"/>
      <c r="AA74" s="357"/>
      <c r="AB74" s="356"/>
      <c r="AC74" s="357"/>
      <c r="AD74" s="357"/>
      <c r="AE74" s="356"/>
      <c r="AF74" s="357"/>
      <c r="AG74" s="357"/>
      <c r="AH74" s="356"/>
      <c r="AI74" s="357"/>
      <c r="AJ74" s="357"/>
      <c r="AK74" s="356"/>
      <c r="AL74" s="357"/>
      <c r="AM74" s="357"/>
      <c r="AN74" s="356"/>
      <c r="AO74" s="357"/>
      <c r="AP74" s="357"/>
      <c r="AQ74" s="356"/>
      <c r="AR74" s="357"/>
      <c r="AS74" s="357"/>
      <c r="AT74" s="356"/>
      <c r="AU74" s="357"/>
      <c r="AV74" s="357"/>
      <c r="AW74" s="356"/>
      <c r="AX74" s="357"/>
      <c r="AY74" s="357"/>
      <c r="AZ74" s="356"/>
      <c r="BA74" s="357"/>
      <c r="BB74" s="357"/>
      <c r="BC74" s="356"/>
      <c r="BD74" s="357"/>
      <c r="BE74" s="357"/>
      <c r="BF74" s="356"/>
      <c r="BG74" s="357"/>
      <c r="BH74" s="357"/>
      <c r="BI74" s="356"/>
      <c r="BJ74" s="357"/>
      <c r="BK74" s="357"/>
      <c r="BL74" s="356"/>
      <c r="BM74" s="357"/>
      <c r="BN74" s="357"/>
      <c r="BO74" s="356"/>
      <c r="BP74" s="357"/>
      <c r="BQ74" s="357"/>
      <c r="BR74" s="356"/>
      <c r="BS74" s="357"/>
      <c r="BT74" s="357"/>
      <c r="BU74" s="356"/>
      <c r="BV74" s="357"/>
      <c r="BW74" s="357"/>
      <c r="BX74" s="356"/>
      <c r="BY74" s="357"/>
      <c r="BZ74" s="357"/>
      <c r="CA74" s="356"/>
      <c r="CB74" s="357"/>
      <c r="CC74" s="357"/>
      <c r="CD74" s="356"/>
      <c r="CE74" s="357"/>
      <c r="CF74" s="357"/>
      <c r="CG74" s="356"/>
      <c r="CH74" s="357"/>
      <c r="CI74" s="357"/>
      <c r="CJ74" s="356"/>
      <c r="CK74" s="357"/>
      <c r="CL74" s="357"/>
      <c r="CM74" s="356"/>
      <c r="CN74" s="357"/>
      <c r="CO74" s="357"/>
      <c r="CP74" s="356"/>
      <c r="CQ74" s="357"/>
      <c r="CR74" s="357"/>
      <c r="CS74" s="356"/>
      <c r="CT74" s="357"/>
      <c r="CU74" s="357"/>
      <c r="CV74" s="358"/>
      <c r="CW74" s="357"/>
      <c r="CX74" s="357"/>
      <c r="CY74" s="358"/>
      <c r="CZ74" s="357"/>
      <c r="DA74" s="357"/>
    </row>
    <row r="75" spans="1:105" s="319" customFormat="1">
      <c r="A75" s="348"/>
      <c r="B75" s="359"/>
      <c r="C75" s="349"/>
      <c r="D75" s="360"/>
      <c r="E75" s="359"/>
      <c r="F75" s="352"/>
      <c r="G75" s="353"/>
      <c r="H75" s="354"/>
      <c r="I75" s="354"/>
      <c r="J75" s="354"/>
      <c r="K75" s="354"/>
      <c r="L75" s="348"/>
      <c r="M75" s="355"/>
      <c r="N75" s="355"/>
      <c r="O75" s="355"/>
      <c r="P75" s="356"/>
      <c r="Q75" s="357"/>
      <c r="R75" s="357"/>
      <c r="S75" s="356"/>
      <c r="T75" s="357"/>
      <c r="U75" s="357"/>
      <c r="V75" s="356"/>
      <c r="W75" s="357"/>
      <c r="X75" s="357"/>
      <c r="Y75" s="356"/>
      <c r="Z75" s="357"/>
      <c r="AA75" s="357"/>
      <c r="AB75" s="356"/>
      <c r="AC75" s="357"/>
      <c r="AD75" s="357"/>
      <c r="AE75" s="356"/>
      <c r="AF75" s="357"/>
      <c r="AG75" s="357"/>
      <c r="AH75" s="356"/>
      <c r="AI75" s="357"/>
      <c r="AJ75" s="357"/>
      <c r="AK75" s="356"/>
      <c r="AL75" s="357"/>
      <c r="AM75" s="357"/>
      <c r="AN75" s="356"/>
      <c r="AO75" s="357"/>
      <c r="AP75" s="357"/>
      <c r="AQ75" s="356"/>
      <c r="AR75" s="357"/>
      <c r="AS75" s="357"/>
      <c r="AT75" s="356"/>
      <c r="AU75" s="357"/>
      <c r="AV75" s="357"/>
      <c r="AW75" s="356"/>
      <c r="AX75" s="357"/>
      <c r="AY75" s="357"/>
      <c r="AZ75" s="356"/>
      <c r="BA75" s="357"/>
      <c r="BB75" s="357"/>
      <c r="BC75" s="356"/>
      <c r="BD75" s="357"/>
      <c r="BE75" s="357"/>
      <c r="BF75" s="356"/>
      <c r="BG75" s="357"/>
      <c r="BH75" s="357"/>
      <c r="BI75" s="356"/>
      <c r="BJ75" s="357"/>
      <c r="BK75" s="357"/>
      <c r="BL75" s="356"/>
      <c r="BM75" s="357"/>
      <c r="BN75" s="357"/>
      <c r="BO75" s="356"/>
      <c r="BP75" s="357"/>
      <c r="BQ75" s="357"/>
      <c r="BR75" s="356"/>
      <c r="BS75" s="357"/>
      <c r="BT75" s="357"/>
      <c r="BU75" s="356"/>
      <c r="BV75" s="357"/>
      <c r="BW75" s="357"/>
      <c r="BX75" s="356"/>
      <c r="BY75" s="357"/>
      <c r="BZ75" s="357"/>
      <c r="CA75" s="356"/>
      <c r="CB75" s="357"/>
      <c r="CC75" s="357"/>
      <c r="CD75" s="356"/>
      <c r="CE75" s="357"/>
      <c r="CF75" s="357"/>
      <c r="CG75" s="356"/>
      <c r="CH75" s="357"/>
      <c r="CI75" s="357"/>
      <c r="CJ75" s="356"/>
      <c r="CK75" s="357"/>
      <c r="CL75" s="357"/>
      <c r="CM75" s="356"/>
      <c r="CN75" s="357"/>
      <c r="CO75" s="357"/>
      <c r="CP75" s="356"/>
      <c r="CQ75" s="357"/>
      <c r="CR75" s="357"/>
      <c r="CS75" s="356"/>
      <c r="CT75" s="357"/>
      <c r="CU75" s="357"/>
      <c r="CV75" s="358"/>
      <c r="CW75" s="357"/>
      <c r="CX75" s="357"/>
      <c r="CY75" s="358"/>
      <c r="CZ75" s="357"/>
      <c r="DA75" s="357"/>
    </row>
    <row r="76" spans="1:105" s="319" customFormat="1">
      <c r="A76" s="348"/>
      <c r="B76" s="359"/>
      <c r="C76" s="349"/>
      <c r="D76" s="363"/>
      <c r="E76" s="359"/>
      <c r="F76" s="362"/>
      <c r="G76" s="353"/>
      <c r="H76" s="354"/>
      <c r="I76" s="354"/>
      <c r="J76" s="354"/>
      <c r="K76" s="354"/>
      <c r="L76" s="348"/>
      <c r="M76" s="355"/>
      <c r="N76" s="355"/>
      <c r="O76" s="355"/>
      <c r="P76" s="356"/>
      <c r="Q76" s="357"/>
      <c r="R76" s="357"/>
      <c r="S76" s="356"/>
      <c r="T76" s="357"/>
      <c r="U76" s="357"/>
      <c r="V76" s="356"/>
      <c r="W76" s="357"/>
      <c r="X76" s="357"/>
      <c r="Y76" s="356"/>
      <c r="Z76" s="357"/>
      <c r="AA76" s="357"/>
      <c r="AB76" s="356"/>
      <c r="AC76" s="357"/>
      <c r="AD76" s="357"/>
      <c r="AE76" s="356"/>
      <c r="AF76" s="357"/>
      <c r="AG76" s="357"/>
      <c r="AH76" s="356"/>
      <c r="AI76" s="357"/>
      <c r="AJ76" s="357"/>
      <c r="AK76" s="356"/>
      <c r="AL76" s="357"/>
      <c r="AM76" s="357"/>
      <c r="AN76" s="356"/>
      <c r="AO76" s="357"/>
      <c r="AP76" s="357"/>
      <c r="AQ76" s="356"/>
      <c r="AR76" s="357"/>
      <c r="AS76" s="357"/>
      <c r="AT76" s="356"/>
      <c r="AU76" s="357"/>
      <c r="AV76" s="357"/>
      <c r="AW76" s="356"/>
      <c r="AX76" s="357"/>
      <c r="AY76" s="357"/>
      <c r="AZ76" s="356"/>
      <c r="BA76" s="357"/>
      <c r="BB76" s="357"/>
      <c r="BC76" s="356"/>
      <c r="BD76" s="357"/>
      <c r="BE76" s="357"/>
      <c r="BF76" s="356"/>
      <c r="BG76" s="357"/>
      <c r="BH76" s="357"/>
      <c r="BI76" s="356"/>
      <c r="BJ76" s="357"/>
      <c r="BK76" s="357"/>
      <c r="BL76" s="356"/>
      <c r="BM76" s="357"/>
      <c r="BN76" s="357"/>
      <c r="BO76" s="356"/>
      <c r="BP76" s="357"/>
      <c r="BQ76" s="357"/>
      <c r="BR76" s="356"/>
      <c r="BS76" s="357"/>
      <c r="BT76" s="357"/>
      <c r="BU76" s="356"/>
      <c r="BV76" s="357"/>
      <c r="BW76" s="357"/>
      <c r="BX76" s="356"/>
      <c r="BY76" s="357"/>
      <c r="BZ76" s="357"/>
      <c r="CA76" s="356"/>
      <c r="CB76" s="357"/>
      <c r="CC76" s="357"/>
      <c r="CD76" s="356"/>
      <c r="CE76" s="357"/>
      <c r="CF76" s="357"/>
      <c r="CG76" s="356"/>
      <c r="CH76" s="357"/>
      <c r="CI76" s="357"/>
      <c r="CJ76" s="356"/>
      <c r="CK76" s="357"/>
      <c r="CL76" s="357"/>
      <c r="CM76" s="356"/>
      <c r="CN76" s="357"/>
      <c r="CO76" s="357"/>
      <c r="CP76" s="356"/>
      <c r="CQ76" s="357"/>
      <c r="CR76" s="357"/>
      <c r="CS76" s="356"/>
      <c r="CT76" s="357"/>
      <c r="CU76" s="357"/>
      <c r="CV76" s="358"/>
      <c r="CW76" s="357"/>
      <c r="CX76" s="357"/>
      <c r="CY76" s="358"/>
      <c r="CZ76" s="357"/>
      <c r="DA76" s="357"/>
    </row>
    <row r="77" spans="1:105" s="319" customFormat="1">
      <c r="A77" s="348"/>
      <c r="B77" s="349"/>
      <c r="C77" s="349"/>
      <c r="D77" s="360"/>
      <c r="E77" s="351"/>
      <c r="F77" s="352"/>
      <c r="G77" s="353"/>
      <c r="H77" s="354"/>
      <c r="I77" s="354"/>
      <c r="J77" s="354"/>
      <c r="K77" s="354"/>
      <c r="L77" s="348"/>
      <c r="M77" s="355"/>
      <c r="N77" s="355"/>
      <c r="O77" s="355"/>
      <c r="P77" s="356"/>
      <c r="Q77" s="357"/>
      <c r="R77" s="357"/>
      <c r="S77" s="356"/>
      <c r="T77" s="357"/>
      <c r="U77" s="357"/>
      <c r="V77" s="356"/>
      <c r="W77" s="357"/>
      <c r="X77" s="357"/>
      <c r="Y77" s="356"/>
      <c r="Z77" s="357"/>
      <c r="AA77" s="357"/>
      <c r="AB77" s="356"/>
      <c r="AC77" s="357"/>
      <c r="AD77" s="357"/>
      <c r="AE77" s="356"/>
      <c r="AF77" s="357"/>
      <c r="AG77" s="357"/>
      <c r="AH77" s="356"/>
      <c r="AI77" s="357"/>
      <c r="AJ77" s="357"/>
      <c r="AK77" s="356"/>
      <c r="AL77" s="357"/>
      <c r="AM77" s="357"/>
      <c r="AN77" s="356"/>
      <c r="AO77" s="357"/>
      <c r="AP77" s="357"/>
      <c r="AQ77" s="356"/>
      <c r="AR77" s="357"/>
      <c r="AS77" s="357"/>
      <c r="AT77" s="356"/>
      <c r="AU77" s="357"/>
      <c r="AV77" s="357"/>
      <c r="AW77" s="356"/>
      <c r="AX77" s="357"/>
      <c r="AY77" s="357"/>
      <c r="AZ77" s="356"/>
      <c r="BA77" s="357"/>
      <c r="BB77" s="357"/>
      <c r="BC77" s="356"/>
      <c r="BD77" s="357"/>
      <c r="BE77" s="357"/>
      <c r="BF77" s="356"/>
      <c r="BG77" s="357"/>
      <c r="BH77" s="357"/>
      <c r="BI77" s="356"/>
      <c r="BJ77" s="357"/>
      <c r="BK77" s="357"/>
      <c r="BL77" s="356"/>
      <c r="BM77" s="357"/>
      <c r="BN77" s="357"/>
      <c r="BO77" s="356"/>
      <c r="BP77" s="357"/>
      <c r="BQ77" s="357"/>
      <c r="BR77" s="356"/>
      <c r="BS77" s="357"/>
      <c r="BT77" s="357"/>
      <c r="BU77" s="356"/>
      <c r="BV77" s="357"/>
      <c r="BW77" s="357"/>
      <c r="BX77" s="356"/>
      <c r="BY77" s="357"/>
      <c r="BZ77" s="357"/>
      <c r="CA77" s="356"/>
      <c r="CB77" s="357"/>
      <c r="CC77" s="357"/>
      <c r="CD77" s="356"/>
      <c r="CE77" s="357"/>
      <c r="CF77" s="357"/>
      <c r="CG77" s="356"/>
      <c r="CH77" s="357"/>
      <c r="CI77" s="357"/>
      <c r="CJ77" s="356"/>
      <c r="CK77" s="357"/>
      <c r="CL77" s="357"/>
      <c r="CM77" s="356"/>
      <c r="CN77" s="357"/>
      <c r="CO77" s="357"/>
      <c r="CP77" s="356"/>
      <c r="CQ77" s="357"/>
      <c r="CR77" s="357"/>
      <c r="CS77" s="356"/>
      <c r="CT77" s="357"/>
      <c r="CU77" s="357"/>
      <c r="CV77" s="358"/>
      <c r="CW77" s="357"/>
      <c r="CX77" s="357"/>
      <c r="CY77" s="358"/>
      <c r="CZ77" s="357"/>
      <c r="DA77" s="357"/>
    </row>
    <row r="78" spans="1:105" s="319" customFormat="1">
      <c r="A78" s="348"/>
      <c r="B78" s="349"/>
      <c r="C78" s="349"/>
      <c r="D78" s="360"/>
      <c r="E78" s="349"/>
      <c r="F78" s="352"/>
      <c r="G78" s="353"/>
      <c r="H78" s="354"/>
      <c r="I78" s="354"/>
      <c r="J78" s="354"/>
      <c r="K78" s="354"/>
      <c r="L78" s="348"/>
      <c r="M78" s="355"/>
      <c r="N78" s="355"/>
      <c r="O78" s="355"/>
      <c r="P78" s="356"/>
      <c r="Q78" s="357"/>
      <c r="R78" s="357"/>
      <c r="S78" s="356"/>
      <c r="T78" s="357"/>
      <c r="U78" s="357"/>
      <c r="V78" s="356"/>
      <c r="W78" s="357"/>
      <c r="X78" s="357"/>
      <c r="Y78" s="356"/>
      <c r="Z78" s="357"/>
      <c r="AA78" s="357"/>
      <c r="AB78" s="356"/>
      <c r="AC78" s="357"/>
      <c r="AD78" s="357"/>
      <c r="AE78" s="356"/>
      <c r="AF78" s="357"/>
      <c r="AG78" s="357"/>
      <c r="AH78" s="356"/>
      <c r="AI78" s="357"/>
      <c r="AJ78" s="357"/>
      <c r="AK78" s="356"/>
      <c r="AL78" s="357"/>
      <c r="AM78" s="357"/>
      <c r="AN78" s="356"/>
      <c r="AO78" s="357"/>
      <c r="AP78" s="357"/>
      <c r="AQ78" s="356"/>
      <c r="AR78" s="357"/>
      <c r="AS78" s="357"/>
      <c r="AT78" s="356"/>
      <c r="AU78" s="357"/>
      <c r="AV78" s="357"/>
      <c r="AW78" s="356"/>
      <c r="AX78" s="357"/>
      <c r="AY78" s="357"/>
      <c r="AZ78" s="356"/>
      <c r="BA78" s="357"/>
      <c r="BB78" s="357"/>
      <c r="BC78" s="356"/>
      <c r="BD78" s="357"/>
      <c r="BE78" s="357"/>
      <c r="BF78" s="356"/>
      <c r="BG78" s="357"/>
      <c r="BH78" s="357"/>
      <c r="BI78" s="356"/>
      <c r="BJ78" s="357"/>
      <c r="BK78" s="357"/>
      <c r="BL78" s="356"/>
      <c r="BM78" s="357"/>
      <c r="BN78" s="357"/>
      <c r="BO78" s="356"/>
      <c r="BP78" s="357"/>
      <c r="BQ78" s="357"/>
      <c r="BR78" s="356"/>
      <c r="BS78" s="357"/>
      <c r="BT78" s="357"/>
      <c r="BU78" s="356"/>
      <c r="BV78" s="357"/>
      <c r="BW78" s="357"/>
      <c r="BX78" s="356"/>
      <c r="BY78" s="357"/>
      <c r="BZ78" s="357"/>
      <c r="CA78" s="356"/>
      <c r="CB78" s="357"/>
      <c r="CC78" s="357"/>
      <c r="CD78" s="356"/>
      <c r="CE78" s="357"/>
      <c r="CF78" s="357"/>
      <c r="CG78" s="356"/>
      <c r="CH78" s="357"/>
      <c r="CI78" s="357"/>
      <c r="CJ78" s="356"/>
      <c r="CK78" s="357"/>
      <c r="CL78" s="357"/>
      <c r="CM78" s="356"/>
      <c r="CN78" s="357"/>
      <c r="CO78" s="357"/>
      <c r="CP78" s="356"/>
      <c r="CQ78" s="357"/>
      <c r="CR78" s="357"/>
      <c r="CS78" s="356"/>
      <c r="CT78" s="357"/>
      <c r="CU78" s="357"/>
      <c r="CV78" s="358"/>
      <c r="CW78" s="357"/>
      <c r="CX78" s="357"/>
      <c r="CY78" s="358"/>
      <c r="CZ78" s="357"/>
      <c r="DA78" s="357"/>
    </row>
    <row r="79" spans="1:105" s="319" customFormat="1">
      <c r="A79" s="348"/>
      <c r="B79" s="349"/>
      <c r="C79" s="349"/>
      <c r="E79" s="351"/>
      <c r="F79" s="368"/>
      <c r="G79" s="353"/>
      <c r="H79" s="354"/>
      <c r="I79" s="354"/>
      <c r="J79" s="354"/>
      <c r="K79" s="354"/>
      <c r="L79" s="348"/>
      <c r="M79" s="355"/>
      <c r="N79" s="355"/>
      <c r="O79" s="355"/>
      <c r="P79" s="356"/>
      <c r="Q79" s="357"/>
      <c r="R79" s="357"/>
      <c r="S79" s="356"/>
      <c r="T79" s="357"/>
      <c r="U79" s="357"/>
      <c r="V79" s="356"/>
      <c r="W79" s="357"/>
      <c r="X79" s="357"/>
      <c r="Y79" s="356"/>
      <c r="Z79" s="357"/>
      <c r="AA79" s="357"/>
      <c r="AB79" s="356"/>
      <c r="AC79" s="357"/>
      <c r="AD79" s="357"/>
      <c r="AE79" s="356"/>
      <c r="AF79" s="357"/>
      <c r="AG79" s="357"/>
      <c r="AH79" s="356"/>
      <c r="AI79" s="357"/>
      <c r="AJ79" s="357"/>
      <c r="AK79" s="356"/>
      <c r="AL79" s="357"/>
      <c r="AM79" s="357"/>
      <c r="AN79" s="356"/>
      <c r="AO79" s="357"/>
      <c r="AP79" s="357"/>
      <c r="AQ79" s="356"/>
      <c r="AR79" s="357"/>
      <c r="AS79" s="357"/>
      <c r="AT79" s="356"/>
      <c r="AU79" s="357"/>
      <c r="AV79" s="357"/>
      <c r="AW79" s="356"/>
      <c r="AX79" s="357"/>
      <c r="AY79" s="357"/>
      <c r="AZ79" s="356"/>
      <c r="BA79" s="357"/>
      <c r="BB79" s="357"/>
      <c r="BC79" s="356"/>
      <c r="BD79" s="357"/>
      <c r="BE79" s="357"/>
      <c r="BF79" s="356"/>
      <c r="BG79" s="357"/>
      <c r="BH79" s="357"/>
      <c r="BI79" s="356"/>
      <c r="BJ79" s="357"/>
      <c r="BK79" s="357"/>
      <c r="BL79" s="356"/>
      <c r="BM79" s="357"/>
      <c r="BN79" s="357"/>
      <c r="BO79" s="356"/>
      <c r="BP79" s="357"/>
      <c r="BQ79" s="357"/>
      <c r="BR79" s="356"/>
      <c r="BS79" s="357"/>
      <c r="BT79" s="357"/>
      <c r="BU79" s="356"/>
      <c r="BV79" s="357"/>
      <c r="BW79" s="357"/>
      <c r="BX79" s="356"/>
      <c r="BY79" s="357"/>
      <c r="BZ79" s="357"/>
      <c r="CA79" s="356"/>
      <c r="CB79" s="357"/>
      <c r="CC79" s="357"/>
      <c r="CD79" s="356"/>
      <c r="CE79" s="357"/>
      <c r="CF79" s="357"/>
      <c r="CG79" s="356"/>
      <c r="CH79" s="357"/>
      <c r="CI79" s="357"/>
      <c r="CJ79" s="356"/>
      <c r="CK79" s="357"/>
      <c r="CL79" s="357"/>
      <c r="CM79" s="356"/>
      <c r="CN79" s="357"/>
      <c r="CO79" s="357"/>
      <c r="CP79" s="356"/>
      <c r="CQ79" s="357"/>
      <c r="CR79" s="357"/>
      <c r="CS79" s="356"/>
      <c r="CT79" s="357"/>
      <c r="CU79" s="357"/>
      <c r="CV79" s="358"/>
      <c r="CW79" s="357"/>
      <c r="CX79" s="357"/>
      <c r="CY79" s="358"/>
      <c r="CZ79" s="357"/>
      <c r="DA79" s="357"/>
    </row>
    <row r="80" spans="1:105" s="319" customFormat="1">
      <c r="A80" s="348"/>
      <c r="B80" s="349"/>
      <c r="C80" s="349"/>
      <c r="D80" s="360"/>
      <c r="E80" s="351"/>
      <c r="F80" s="366"/>
      <c r="G80" s="353"/>
      <c r="H80" s="354"/>
      <c r="I80" s="354"/>
      <c r="J80" s="354"/>
      <c r="K80" s="354"/>
      <c r="L80" s="348"/>
      <c r="M80" s="355"/>
      <c r="N80" s="355"/>
      <c r="O80" s="355"/>
      <c r="P80" s="356"/>
      <c r="Q80" s="357"/>
      <c r="R80" s="357"/>
      <c r="S80" s="356"/>
      <c r="T80" s="357"/>
      <c r="U80" s="357"/>
      <c r="V80" s="356"/>
      <c r="W80" s="357"/>
      <c r="X80" s="357"/>
      <c r="Y80" s="356"/>
      <c r="Z80" s="357"/>
      <c r="AA80" s="357"/>
      <c r="AB80" s="356"/>
      <c r="AC80" s="357"/>
      <c r="AD80" s="357"/>
      <c r="AE80" s="356"/>
      <c r="AF80" s="357"/>
      <c r="AG80" s="357"/>
      <c r="AH80" s="356"/>
      <c r="AI80" s="357"/>
      <c r="AJ80" s="357"/>
      <c r="AK80" s="356"/>
      <c r="AL80" s="357"/>
      <c r="AM80" s="357"/>
      <c r="AN80" s="356"/>
      <c r="AO80" s="357"/>
      <c r="AP80" s="357"/>
      <c r="AQ80" s="356"/>
      <c r="AR80" s="357"/>
      <c r="AS80" s="357"/>
      <c r="AT80" s="356"/>
      <c r="AU80" s="357"/>
      <c r="AV80" s="357"/>
      <c r="AW80" s="356"/>
      <c r="AX80" s="357"/>
      <c r="AY80" s="357"/>
      <c r="AZ80" s="356"/>
      <c r="BA80" s="357"/>
      <c r="BB80" s="357"/>
      <c r="BC80" s="356"/>
      <c r="BD80" s="357"/>
      <c r="BE80" s="357"/>
      <c r="BF80" s="356"/>
      <c r="BG80" s="357"/>
      <c r="BH80" s="357"/>
      <c r="BI80" s="356"/>
      <c r="BJ80" s="357"/>
      <c r="BK80" s="357"/>
      <c r="BL80" s="356"/>
      <c r="BM80" s="357"/>
      <c r="BN80" s="357"/>
      <c r="BO80" s="356"/>
      <c r="BP80" s="357"/>
      <c r="BQ80" s="357"/>
      <c r="BR80" s="356"/>
      <c r="BS80" s="357"/>
      <c r="BT80" s="357"/>
      <c r="BU80" s="356"/>
      <c r="BV80" s="357"/>
      <c r="BW80" s="357"/>
      <c r="BX80" s="356"/>
      <c r="BY80" s="357"/>
      <c r="BZ80" s="357"/>
      <c r="CA80" s="356"/>
      <c r="CB80" s="357"/>
      <c r="CC80" s="357"/>
      <c r="CD80" s="356"/>
      <c r="CE80" s="357"/>
      <c r="CF80" s="357"/>
      <c r="CG80" s="356"/>
      <c r="CH80" s="357"/>
      <c r="CI80" s="357"/>
      <c r="CJ80" s="356"/>
      <c r="CK80" s="357"/>
      <c r="CL80" s="357"/>
      <c r="CM80" s="356"/>
      <c r="CN80" s="357"/>
      <c r="CO80" s="357"/>
      <c r="CP80" s="356"/>
      <c r="CQ80" s="357"/>
      <c r="CR80" s="357"/>
      <c r="CS80" s="356"/>
      <c r="CT80" s="357"/>
      <c r="CU80" s="357"/>
      <c r="CV80" s="358"/>
      <c r="CW80" s="357"/>
      <c r="CX80" s="357"/>
      <c r="CY80" s="358"/>
      <c r="CZ80" s="357"/>
      <c r="DA80" s="357"/>
    </row>
    <row r="81" spans="1:105" s="319" customFormat="1">
      <c r="A81" s="348"/>
      <c r="B81" s="349"/>
      <c r="C81" s="349"/>
      <c r="D81" s="360"/>
      <c r="E81" s="351"/>
      <c r="F81" s="366"/>
      <c r="G81" s="353"/>
      <c r="H81" s="354"/>
      <c r="I81" s="354"/>
      <c r="J81" s="354"/>
      <c r="K81" s="354"/>
      <c r="L81" s="348"/>
      <c r="M81" s="355"/>
      <c r="N81" s="355"/>
      <c r="O81" s="355"/>
      <c r="P81" s="356"/>
      <c r="Q81" s="357"/>
      <c r="R81" s="357"/>
      <c r="S81" s="356"/>
      <c r="T81" s="357"/>
      <c r="U81" s="357"/>
      <c r="V81" s="356"/>
      <c r="W81" s="357"/>
      <c r="X81" s="357"/>
      <c r="Y81" s="356"/>
      <c r="Z81" s="357"/>
      <c r="AA81" s="357"/>
      <c r="AB81" s="356"/>
      <c r="AC81" s="357"/>
      <c r="AD81" s="357"/>
      <c r="AE81" s="356"/>
      <c r="AF81" s="357"/>
      <c r="AG81" s="357"/>
      <c r="AH81" s="356"/>
      <c r="AI81" s="357"/>
      <c r="AJ81" s="357"/>
      <c r="AK81" s="356"/>
      <c r="AL81" s="357"/>
      <c r="AM81" s="357"/>
      <c r="AN81" s="356"/>
      <c r="AO81" s="357"/>
      <c r="AP81" s="357"/>
      <c r="AQ81" s="356"/>
      <c r="AR81" s="357"/>
      <c r="AS81" s="357"/>
      <c r="AT81" s="356"/>
      <c r="AU81" s="357"/>
      <c r="AV81" s="357"/>
      <c r="AW81" s="356"/>
      <c r="AX81" s="357"/>
      <c r="AY81" s="357"/>
      <c r="AZ81" s="356"/>
      <c r="BA81" s="357"/>
      <c r="BB81" s="357"/>
      <c r="BC81" s="356"/>
      <c r="BD81" s="357"/>
      <c r="BE81" s="357"/>
      <c r="BF81" s="356"/>
      <c r="BG81" s="357"/>
      <c r="BH81" s="357"/>
      <c r="BI81" s="356"/>
      <c r="BJ81" s="357"/>
      <c r="BK81" s="357"/>
      <c r="BL81" s="356"/>
      <c r="BM81" s="357"/>
      <c r="BN81" s="357"/>
      <c r="BO81" s="356"/>
      <c r="BP81" s="357"/>
      <c r="BQ81" s="357"/>
      <c r="BR81" s="356"/>
      <c r="BS81" s="357"/>
      <c r="BT81" s="357"/>
      <c r="BU81" s="356"/>
      <c r="BV81" s="357"/>
      <c r="BW81" s="357"/>
      <c r="BX81" s="356"/>
      <c r="BY81" s="357"/>
      <c r="BZ81" s="357"/>
      <c r="CA81" s="356"/>
      <c r="CB81" s="357"/>
      <c r="CC81" s="357"/>
      <c r="CD81" s="356"/>
      <c r="CE81" s="357"/>
      <c r="CF81" s="357"/>
      <c r="CG81" s="356"/>
      <c r="CH81" s="357"/>
      <c r="CI81" s="357"/>
      <c r="CJ81" s="356"/>
      <c r="CK81" s="357"/>
      <c r="CL81" s="357"/>
      <c r="CM81" s="356"/>
      <c r="CN81" s="357"/>
      <c r="CO81" s="357"/>
      <c r="CP81" s="356"/>
      <c r="CQ81" s="357"/>
      <c r="CR81" s="357"/>
      <c r="CS81" s="356"/>
      <c r="CT81" s="357"/>
      <c r="CU81" s="357"/>
      <c r="CV81" s="358"/>
      <c r="CW81" s="357"/>
      <c r="CX81" s="357"/>
      <c r="CY81" s="358"/>
      <c r="CZ81" s="357"/>
      <c r="DA81" s="357"/>
    </row>
    <row r="82" spans="1:105" s="319" customFormat="1">
      <c r="A82" s="369"/>
      <c r="B82" s="370"/>
      <c r="C82" s="370"/>
      <c r="D82" s="371"/>
      <c r="E82" s="370"/>
      <c r="F82" s="372"/>
      <c r="G82" s="348"/>
      <c r="H82" s="354"/>
      <c r="I82" s="354"/>
      <c r="J82" s="354"/>
      <c r="K82" s="354"/>
      <c r="L82" s="373"/>
      <c r="M82" s="374"/>
      <c r="N82" s="374"/>
      <c r="O82" s="374"/>
      <c r="P82" s="660"/>
      <c r="Q82" s="660"/>
      <c r="R82" s="374"/>
      <c r="S82" s="660"/>
      <c r="T82" s="660"/>
      <c r="U82" s="374"/>
      <c r="V82" s="660"/>
      <c r="W82" s="660"/>
      <c r="X82" s="374"/>
      <c r="Y82" s="660"/>
      <c r="Z82" s="660"/>
      <c r="AA82" s="374"/>
      <c r="AB82" s="660"/>
      <c r="AC82" s="660"/>
      <c r="AD82" s="374"/>
      <c r="AE82" s="660"/>
      <c r="AF82" s="660"/>
      <c r="AG82" s="374"/>
      <c r="AH82" s="660"/>
      <c r="AI82" s="660"/>
      <c r="AJ82" s="374"/>
      <c r="AK82" s="660"/>
      <c r="AL82" s="660"/>
      <c r="AM82" s="374"/>
      <c r="AN82" s="660"/>
      <c r="AO82" s="660"/>
      <c r="AP82" s="374"/>
      <c r="AQ82" s="660"/>
      <c r="AR82" s="660"/>
      <c r="AS82" s="374"/>
      <c r="AT82" s="660"/>
      <c r="AU82" s="660"/>
      <c r="AV82" s="374"/>
      <c r="AW82" s="660"/>
      <c r="AX82" s="660"/>
      <c r="AY82" s="374"/>
      <c r="AZ82" s="660"/>
      <c r="BA82" s="660"/>
      <c r="BB82" s="374"/>
      <c r="BC82" s="660"/>
      <c r="BD82" s="660"/>
      <c r="BE82" s="374"/>
      <c r="BF82" s="660"/>
      <c r="BG82" s="660"/>
      <c r="BH82" s="374"/>
      <c r="BI82" s="660"/>
      <c r="BJ82" s="660"/>
      <c r="BK82" s="374"/>
      <c r="BL82" s="660"/>
      <c r="BM82" s="660"/>
      <c r="BN82" s="374"/>
      <c r="BO82" s="660"/>
      <c r="BP82" s="660"/>
      <c r="BQ82" s="374"/>
      <c r="BR82" s="660"/>
      <c r="BS82" s="660"/>
      <c r="BT82" s="374"/>
      <c r="BU82" s="660"/>
      <c r="BV82" s="660"/>
      <c r="BW82" s="374"/>
      <c r="BX82" s="660"/>
      <c r="BY82" s="660"/>
      <c r="BZ82" s="374"/>
      <c r="CA82" s="660"/>
      <c r="CB82" s="660"/>
      <c r="CC82" s="374"/>
      <c r="CD82" s="660"/>
      <c r="CE82" s="660"/>
      <c r="CF82" s="374"/>
      <c r="CG82" s="660"/>
      <c r="CH82" s="660"/>
      <c r="CI82" s="374"/>
      <c r="CJ82" s="660"/>
      <c r="CK82" s="660"/>
      <c r="CL82" s="374"/>
      <c r="CM82" s="660"/>
      <c r="CN82" s="660"/>
      <c r="CO82" s="374"/>
      <c r="CP82" s="660"/>
      <c r="CQ82" s="660"/>
      <c r="CR82" s="374"/>
      <c r="CS82" s="660"/>
      <c r="CT82" s="660"/>
      <c r="CU82" s="374"/>
      <c r="CV82" s="660"/>
      <c r="CW82" s="660"/>
      <c r="CX82" s="374"/>
      <c r="CY82" s="660"/>
      <c r="CZ82" s="660"/>
      <c r="DA82" s="374"/>
    </row>
    <row r="83" spans="1:105" s="319" customFormat="1">
      <c r="A83" s="375"/>
      <c r="B83" s="349"/>
      <c r="C83" s="349"/>
      <c r="D83" s="376"/>
      <c r="E83" s="349"/>
      <c r="F83" s="377"/>
      <c r="G83" s="378"/>
      <c r="H83" s="354"/>
      <c r="I83" s="354"/>
      <c r="J83" s="354"/>
      <c r="K83" s="354"/>
      <c r="L83" s="348"/>
      <c r="M83" s="355"/>
      <c r="N83" s="355"/>
      <c r="O83" s="355"/>
      <c r="P83" s="356"/>
      <c r="Q83" s="357"/>
      <c r="R83" s="357"/>
      <c r="S83" s="356"/>
      <c r="T83" s="357"/>
      <c r="U83" s="357"/>
      <c r="V83" s="356"/>
      <c r="W83" s="357"/>
      <c r="X83" s="357"/>
      <c r="Y83" s="356"/>
      <c r="Z83" s="357"/>
      <c r="AA83" s="357"/>
      <c r="AB83" s="356"/>
      <c r="AC83" s="357"/>
      <c r="AD83" s="357"/>
      <c r="AE83" s="356"/>
      <c r="AF83" s="357"/>
      <c r="AG83" s="357"/>
      <c r="AH83" s="356"/>
      <c r="AI83" s="357"/>
      <c r="AJ83" s="357"/>
      <c r="AK83" s="356"/>
      <c r="AL83" s="357"/>
      <c r="AM83" s="357"/>
      <c r="AN83" s="356"/>
      <c r="AO83" s="357"/>
      <c r="AP83" s="357"/>
      <c r="AQ83" s="356"/>
      <c r="AR83" s="357"/>
      <c r="AS83" s="357"/>
      <c r="AT83" s="356"/>
      <c r="AU83" s="357"/>
      <c r="AV83" s="357"/>
      <c r="AW83" s="356"/>
      <c r="AX83" s="357"/>
      <c r="AY83" s="357"/>
      <c r="AZ83" s="356"/>
      <c r="BA83" s="357"/>
      <c r="BB83" s="357"/>
      <c r="BC83" s="356"/>
      <c r="BD83" s="357"/>
      <c r="BE83" s="357"/>
      <c r="BF83" s="356"/>
      <c r="BG83" s="357"/>
      <c r="BH83" s="357"/>
      <c r="BI83" s="356"/>
      <c r="BJ83" s="357"/>
      <c r="BK83" s="357"/>
      <c r="BL83" s="356"/>
      <c r="BM83" s="357"/>
      <c r="BN83" s="357"/>
      <c r="BO83" s="356"/>
      <c r="BP83" s="357"/>
      <c r="BQ83" s="357"/>
      <c r="BR83" s="356"/>
      <c r="BS83" s="357"/>
      <c r="BT83" s="357"/>
      <c r="BU83" s="356"/>
      <c r="BV83" s="357"/>
      <c r="BW83" s="357"/>
      <c r="BX83" s="356"/>
      <c r="BY83" s="357"/>
      <c r="BZ83" s="357"/>
      <c r="CA83" s="356"/>
      <c r="CB83" s="357"/>
      <c r="CC83" s="357"/>
      <c r="CD83" s="356"/>
      <c r="CE83" s="357"/>
      <c r="CF83" s="357"/>
      <c r="CG83" s="356"/>
      <c r="CH83" s="357"/>
      <c r="CI83" s="357"/>
      <c r="CJ83" s="356"/>
      <c r="CK83" s="357"/>
      <c r="CL83" s="357"/>
      <c r="CM83" s="356"/>
      <c r="CN83" s="357"/>
      <c r="CO83" s="357"/>
      <c r="CP83" s="356"/>
      <c r="CQ83" s="357"/>
      <c r="CR83" s="357"/>
      <c r="CS83" s="356"/>
      <c r="CT83" s="357"/>
      <c r="CU83" s="357"/>
      <c r="CV83" s="356"/>
      <c r="CW83" s="357"/>
      <c r="CX83" s="357"/>
      <c r="CY83" s="356"/>
      <c r="CZ83" s="357"/>
      <c r="DA83" s="357"/>
    </row>
    <row r="84" spans="1:105" s="319" customFormat="1">
      <c r="A84" s="349"/>
      <c r="B84" s="359"/>
      <c r="C84" s="349"/>
      <c r="D84" s="360"/>
      <c r="E84" s="351"/>
      <c r="F84" s="352"/>
      <c r="G84" s="379"/>
      <c r="H84" s="354"/>
      <c r="I84" s="354"/>
      <c r="J84" s="354"/>
      <c r="K84" s="354"/>
      <c r="L84" s="348"/>
      <c r="M84" s="355"/>
      <c r="N84" s="355"/>
      <c r="O84" s="355"/>
      <c r="P84" s="356"/>
      <c r="Q84" s="357"/>
      <c r="R84" s="357"/>
      <c r="S84" s="356"/>
      <c r="T84" s="357"/>
      <c r="U84" s="357"/>
      <c r="V84" s="356"/>
      <c r="W84" s="357"/>
      <c r="X84" s="357"/>
      <c r="Y84" s="356"/>
      <c r="Z84" s="357"/>
      <c r="AA84" s="357"/>
      <c r="AB84" s="356"/>
      <c r="AC84" s="357"/>
      <c r="AD84" s="357"/>
      <c r="AE84" s="356"/>
      <c r="AF84" s="357"/>
      <c r="AG84" s="357"/>
      <c r="AH84" s="356"/>
      <c r="AI84" s="357"/>
      <c r="AJ84" s="357"/>
      <c r="AK84" s="356"/>
      <c r="AL84" s="357"/>
      <c r="AM84" s="357"/>
      <c r="AN84" s="356"/>
      <c r="AO84" s="357"/>
      <c r="AP84" s="357"/>
      <c r="AQ84" s="356"/>
      <c r="AR84" s="357"/>
      <c r="AS84" s="357"/>
      <c r="AT84" s="356"/>
      <c r="AU84" s="357"/>
      <c r="AV84" s="357"/>
      <c r="AW84" s="356"/>
      <c r="AX84" s="357"/>
      <c r="AY84" s="357"/>
      <c r="AZ84" s="356"/>
      <c r="BA84" s="357"/>
      <c r="BB84" s="357"/>
      <c r="BC84" s="356"/>
      <c r="BD84" s="357"/>
      <c r="BE84" s="357"/>
      <c r="BF84" s="356"/>
      <c r="BG84" s="357"/>
      <c r="BH84" s="357"/>
      <c r="BI84" s="356"/>
      <c r="BJ84" s="357"/>
      <c r="BK84" s="357"/>
      <c r="BL84" s="356"/>
      <c r="BM84" s="357"/>
      <c r="BN84" s="357"/>
      <c r="BO84" s="356"/>
      <c r="BP84" s="357"/>
      <c r="BQ84" s="357"/>
      <c r="BR84" s="356"/>
      <c r="BS84" s="357"/>
      <c r="BT84" s="357"/>
      <c r="BU84" s="356"/>
      <c r="BV84" s="357"/>
      <c r="BW84" s="357"/>
      <c r="BX84" s="356"/>
      <c r="BY84" s="357"/>
      <c r="BZ84" s="357"/>
      <c r="CA84" s="356"/>
      <c r="CB84" s="357"/>
      <c r="CC84" s="357"/>
      <c r="CD84" s="356"/>
      <c r="CE84" s="357"/>
      <c r="CF84" s="357"/>
      <c r="CG84" s="356"/>
      <c r="CH84" s="357"/>
      <c r="CI84" s="357"/>
      <c r="CJ84" s="356"/>
      <c r="CK84" s="357"/>
      <c r="CL84" s="357"/>
      <c r="CM84" s="356"/>
      <c r="CN84" s="357"/>
      <c r="CO84" s="357"/>
      <c r="CP84" s="356"/>
      <c r="CQ84" s="357"/>
      <c r="CR84" s="357"/>
      <c r="CS84" s="356"/>
      <c r="CT84" s="357"/>
      <c r="CU84" s="357"/>
      <c r="CV84" s="358"/>
      <c r="CW84" s="357"/>
      <c r="CX84" s="357"/>
      <c r="CY84" s="358"/>
      <c r="CZ84" s="357"/>
      <c r="DA84" s="357"/>
    </row>
    <row r="85" spans="1:105" s="159" customFormat="1">
      <c r="A85" s="349"/>
      <c r="B85" s="359"/>
      <c r="C85" s="349"/>
      <c r="D85" s="360"/>
      <c r="E85" s="351"/>
      <c r="F85" s="352"/>
      <c r="G85" s="379"/>
      <c r="H85" s="354"/>
      <c r="I85" s="354"/>
      <c r="J85" s="354"/>
      <c r="K85" s="354"/>
      <c r="L85" s="348"/>
      <c r="M85" s="355"/>
      <c r="N85" s="355"/>
      <c r="O85" s="355"/>
      <c r="P85" s="356"/>
      <c r="Q85" s="357"/>
      <c r="R85" s="357"/>
      <c r="S85" s="356"/>
      <c r="T85" s="357"/>
      <c r="U85" s="357"/>
      <c r="V85" s="356"/>
      <c r="W85" s="357"/>
      <c r="X85" s="357"/>
      <c r="Y85" s="356"/>
      <c r="Z85" s="357"/>
      <c r="AA85" s="357"/>
      <c r="AB85" s="356"/>
      <c r="AC85" s="357"/>
      <c r="AD85" s="357"/>
      <c r="AE85" s="356"/>
      <c r="AF85" s="357"/>
      <c r="AG85" s="357"/>
      <c r="AH85" s="356"/>
      <c r="AI85" s="357"/>
      <c r="AJ85" s="357"/>
      <c r="AK85" s="356"/>
      <c r="AL85" s="357"/>
      <c r="AM85" s="357"/>
      <c r="AN85" s="356"/>
      <c r="AO85" s="357"/>
      <c r="AP85" s="357"/>
      <c r="AQ85" s="356"/>
      <c r="AR85" s="357"/>
      <c r="AS85" s="357"/>
      <c r="AT85" s="356"/>
      <c r="AU85" s="357"/>
      <c r="AV85" s="357"/>
      <c r="AW85" s="356"/>
      <c r="AX85" s="357"/>
      <c r="AY85" s="357"/>
      <c r="AZ85" s="356"/>
      <c r="BA85" s="357"/>
      <c r="BB85" s="357"/>
      <c r="BC85" s="356"/>
      <c r="BD85" s="357"/>
      <c r="BE85" s="357"/>
      <c r="BF85" s="356"/>
      <c r="BG85" s="357"/>
      <c r="BH85" s="357"/>
      <c r="BI85" s="356"/>
      <c r="BJ85" s="357"/>
      <c r="BK85" s="357"/>
      <c r="BL85" s="356"/>
      <c r="BM85" s="357"/>
      <c r="BN85" s="357"/>
      <c r="BO85" s="356"/>
      <c r="BP85" s="357"/>
      <c r="BQ85" s="357"/>
      <c r="BR85" s="356"/>
      <c r="BS85" s="357"/>
      <c r="BT85" s="357"/>
      <c r="BU85" s="356"/>
      <c r="BV85" s="357"/>
      <c r="BW85" s="357"/>
      <c r="BX85" s="356"/>
      <c r="BY85" s="357"/>
      <c r="BZ85" s="357"/>
      <c r="CA85" s="356"/>
      <c r="CB85" s="357"/>
      <c r="CC85" s="357"/>
      <c r="CD85" s="356"/>
      <c r="CE85" s="357"/>
      <c r="CF85" s="357"/>
      <c r="CG85" s="356"/>
      <c r="CH85" s="357"/>
      <c r="CI85" s="357"/>
      <c r="CJ85" s="356"/>
      <c r="CK85" s="357"/>
      <c r="CL85" s="357"/>
      <c r="CM85" s="356"/>
      <c r="CN85" s="357"/>
      <c r="CO85" s="357"/>
      <c r="CP85" s="356"/>
      <c r="CQ85" s="357"/>
      <c r="CR85" s="357"/>
      <c r="CS85" s="356"/>
      <c r="CT85" s="357"/>
      <c r="CU85" s="357"/>
      <c r="CV85" s="358"/>
      <c r="CW85" s="357"/>
      <c r="CX85" s="357"/>
      <c r="CY85" s="358"/>
      <c r="CZ85" s="357"/>
      <c r="DA85" s="357"/>
    </row>
    <row r="86" spans="1:105" s="159" customFormat="1">
      <c r="A86" s="349"/>
      <c r="B86" s="380"/>
      <c r="C86" s="380"/>
      <c r="D86" s="381"/>
      <c r="E86" s="380"/>
      <c r="F86" s="382"/>
      <c r="G86" s="379"/>
      <c r="H86" s="354"/>
      <c r="I86" s="354"/>
      <c r="J86" s="354"/>
      <c r="K86" s="354"/>
      <c r="L86" s="348"/>
      <c r="M86" s="355"/>
      <c r="N86" s="355"/>
      <c r="O86" s="355"/>
      <c r="P86" s="356"/>
      <c r="Q86" s="357"/>
      <c r="R86" s="357"/>
      <c r="S86" s="356"/>
      <c r="T86" s="357"/>
      <c r="U86" s="357"/>
      <c r="V86" s="356"/>
      <c r="W86" s="357"/>
      <c r="X86" s="357"/>
      <c r="Y86" s="356"/>
      <c r="Z86" s="357"/>
      <c r="AA86" s="357"/>
      <c r="AB86" s="356"/>
      <c r="AC86" s="357"/>
      <c r="AD86" s="357"/>
      <c r="AE86" s="356"/>
      <c r="AF86" s="357"/>
      <c r="AG86" s="357"/>
      <c r="AH86" s="356"/>
      <c r="AI86" s="357"/>
      <c r="AJ86" s="357"/>
      <c r="AK86" s="356"/>
      <c r="AL86" s="357"/>
      <c r="AM86" s="357"/>
      <c r="AN86" s="356"/>
      <c r="AO86" s="357"/>
      <c r="AP86" s="357"/>
      <c r="AQ86" s="356"/>
      <c r="AR86" s="357"/>
      <c r="AS86" s="357"/>
      <c r="AT86" s="356"/>
      <c r="AU86" s="357"/>
      <c r="AV86" s="357"/>
      <c r="AW86" s="356"/>
      <c r="AX86" s="357"/>
      <c r="AY86" s="357"/>
      <c r="AZ86" s="356"/>
      <c r="BA86" s="357"/>
      <c r="BB86" s="357"/>
      <c r="BC86" s="356"/>
      <c r="BD86" s="357"/>
      <c r="BE86" s="357"/>
      <c r="BF86" s="356"/>
      <c r="BG86" s="357"/>
      <c r="BH86" s="357"/>
      <c r="BI86" s="356"/>
      <c r="BJ86" s="357"/>
      <c r="BK86" s="357"/>
      <c r="BL86" s="356"/>
      <c r="BM86" s="357"/>
      <c r="BN86" s="357"/>
      <c r="BO86" s="356"/>
      <c r="BP86" s="357"/>
      <c r="BQ86" s="357"/>
      <c r="BR86" s="356"/>
      <c r="BS86" s="357"/>
      <c r="BT86" s="357"/>
      <c r="BU86" s="356"/>
      <c r="BV86" s="357"/>
      <c r="BW86" s="357"/>
      <c r="BX86" s="356"/>
      <c r="BY86" s="357"/>
      <c r="BZ86" s="357"/>
      <c r="CA86" s="356"/>
      <c r="CB86" s="357"/>
      <c r="CC86" s="357"/>
      <c r="CD86" s="356"/>
      <c r="CE86" s="357"/>
      <c r="CF86" s="357"/>
      <c r="CG86" s="356"/>
      <c r="CH86" s="357"/>
      <c r="CI86" s="357"/>
      <c r="CJ86" s="356"/>
      <c r="CK86" s="357"/>
      <c r="CL86" s="357"/>
      <c r="CM86" s="356"/>
      <c r="CN86" s="357"/>
      <c r="CO86" s="357"/>
      <c r="CP86" s="356"/>
      <c r="CQ86" s="357"/>
      <c r="CR86" s="357"/>
      <c r="CS86" s="356"/>
      <c r="CT86" s="357"/>
      <c r="CU86" s="357"/>
      <c r="CV86" s="358"/>
      <c r="CW86" s="357"/>
      <c r="CX86" s="357"/>
      <c r="CY86" s="358"/>
      <c r="CZ86" s="357"/>
      <c r="DA86" s="357"/>
    </row>
    <row r="87" spans="1:105" s="159" customFormat="1">
      <c r="A87" s="349"/>
      <c r="B87" s="349"/>
      <c r="C87" s="349"/>
      <c r="D87" s="360"/>
      <c r="E87" s="359"/>
      <c r="F87" s="352"/>
      <c r="G87" s="379"/>
      <c r="H87" s="354"/>
      <c r="I87" s="354"/>
      <c r="J87" s="354"/>
      <c r="K87" s="354"/>
      <c r="L87" s="348"/>
      <c r="M87" s="355"/>
      <c r="N87" s="355"/>
      <c r="O87" s="355"/>
      <c r="P87" s="356"/>
      <c r="Q87" s="357"/>
      <c r="R87" s="357"/>
      <c r="S87" s="356"/>
      <c r="T87" s="357"/>
      <c r="U87" s="357"/>
      <c r="V87" s="356"/>
      <c r="W87" s="357"/>
      <c r="X87" s="357"/>
      <c r="Y87" s="356"/>
      <c r="Z87" s="357"/>
      <c r="AA87" s="357"/>
      <c r="AB87" s="356"/>
      <c r="AC87" s="357"/>
      <c r="AD87" s="357"/>
      <c r="AE87" s="356"/>
      <c r="AF87" s="357"/>
      <c r="AG87" s="357"/>
      <c r="AH87" s="356"/>
      <c r="AI87" s="357"/>
      <c r="AJ87" s="357"/>
      <c r="AK87" s="356"/>
      <c r="AL87" s="357"/>
      <c r="AM87" s="357"/>
      <c r="AN87" s="356"/>
      <c r="AO87" s="357"/>
      <c r="AP87" s="357"/>
      <c r="AQ87" s="356"/>
      <c r="AR87" s="357"/>
      <c r="AS87" s="357"/>
      <c r="AT87" s="356"/>
      <c r="AU87" s="357"/>
      <c r="AV87" s="357"/>
      <c r="AW87" s="356"/>
      <c r="AX87" s="357"/>
      <c r="AY87" s="357"/>
      <c r="AZ87" s="356"/>
      <c r="BA87" s="357"/>
      <c r="BB87" s="357"/>
      <c r="BC87" s="356"/>
      <c r="BD87" s="357"/>
      <c r="BE87" s="357"/>
      <c r="BF87" s="356"/>
      <c r="BG87" s="357"/>
      <c r="BH87" s="357"/>
      <c r="BI87" s="356"/>
      <c r="BJ87" s="357"/>
      <c r="BK87" s="357"/>
      <c r="BL87" s="356"/>
      <c r="BM87" s="357"/>
      <c r="BN87" s="357"/>
      <c r="BO87" s="356"/>
      <c r="BP87" s="357"/>
      <c r="BQ87" s="357"/>
      <c r="BR87" s="356"/>
      <c r="BS87" s="357"/>
      <c r="BT87" s="357"/>
      <c r="BU87" s="356"/>
      <c r="BV87" s="357"/>
      <c r="BW87" s="357"/>
      <c r="BX87" s="356"/>
      <c r="BY87" s="357"/>
      <c r="BZ87" s="357"/>
      <c r="CA87" s="356"/>
      <c r="CB87" s="357"/>
      <c r="CC87" s="357"/>
      <c r="CD87" s="356"/>
      <c r="CE87" s="357"/>
      <c r="CF87" s="357"/>
      <c r="CG87" s="356"/>
      <c r="CH87" s="357"/>
      <c r="CI87" s="357"/>
      <c r="CJ87" s="356"/>
      <c r="CK87" s="357"/>
      <c r="CL87" s="357"/>
      <c r="CM87" s="356"/>
      <c r="CN87" s="357"/>
      <c r="CO87" s="357"/>
      <c r="CP87" s="356"/>
      <c r="CQ87" s="357"/>
      <c r="CR87" s="357"/>
      <c r="CS87" s="356"/>
      <c r="CT87" s="357"/>
      <c r="CU87" s="357"/>
      <c r="CV87" s="358"/>
      <c r="CW87" s="357"/>
      <c r="CX87" s="357"/>
      <c r="CY87" s="358"/>
      <c r="CZ87" s="357"/>
      <c r="DA87" s="357"/>
    </row>
    <row r="88" spans="1:105" s="159" customFormat="1">
      <c r="A88" s="349"/>
      <c r="B88" s="349"/>
      <c r="C88" s="380"/>
      <c r="D88" s="350"/>
      <c r="E88" s="351"/>
      <c r="F88" s="352"/>
      <c r="G88" s="379"/>
      <c r="H88" s="354"/>
      <c r="I88" s="354"/>
      <c r="J88" s="354"/>
      <c r="K88" s="354"/>
      <c r="L88" s="348"/>
      <c r="M88" s="355"/>
      <c r="N88" s="355"/>
      <c r="O88" s="355"/>
      <c r="P88" s="356"/>
      <c r="Q88" s="357"/>
      <c r="R88" s="357"/>
      <c r="S88" s="356"/>
      <c r="T88" s="357"/>
      <c r="U88" s="357"/>
      <c r="V88" s="356"/>
      <c r="W88" s="357"/>
      <c r="X88" s="357"/>
      <c r="Y88" s="356"/>
      <c r="Z88" s="357"/>
      <c r="AA88" s="357"/>
      <c r="AB88" s="356"/>
      <c r="AC88" s="357"/>
      <c r="AD88" s="357"/>
      <c r="AE88" s="356"/>
      <c r="AF88" s="357"/>
      <c r="AG88" s="357"/>
      <c r="AH88" s="356"/>
      <c r="AI88" s="357"/>
      <c r="AJ88" s="357"/>
      <c r="AK88" s="356"/>
      <c r="AL88" s="357"/>
      <c r="AM88" s="357"/>
      <c r="AN88" s="356"/>
      <c r="AO88" s="357"/>
      <c r="AP88" s="357"/>
      <c r="AQ88" s="356"/>
      <c r="AR88" s="357"/>
      <c r="AS88" s="357"/>
      <c r="AT88" s="356"/>
      <c r="AU88" s="357"/>
      <c r="AV88" s="357"/>
      <c r="AW88" s="356"/>
      <c r="AX88" s="357"/>
      <c r="AY88" s="357"/>
      <c r="AZ88" s="356"/>
      <c r="BA88" s="357"/>
      <c r="BB88" s="357"/>
      <c r="BC88" s="356"/>
      <c r="BD88" s="357"/>
      <c r="BE88" s="357"/>
      <c r="BF88" s="356"/>
      <c r="BG88" s="357"/>
      <c r="BH88" s="357"/>
      <c r="BI88" s="356"/>
      <c r="BJ88" s="357"/>
      <c r="BK88" s="357"/>
      <c r="BL88" s="356"/>
      <c r="BM88" s="357"/>
      <c r="BN88" s="357"/>
      <c r="BO88" s="356"/>
      <c r="BP88" s="357"/>
      <c r="BQ88" s="357"/>
      <c r="BR88" s="356"/>
      <c r="BS88" s="357"/>
      <c r="BT88" s="357"/>
      <c r="BU88" s="356"/>
      <c r="BV88" s="357"/>
      <c r="BW88" s="357"/>
      <c r="BX88" s="356"/>
      <c r="BY88" s="357"/>
      <c r="BZ88" s="357"/>
      <c r="CA88" s="356"/>
      <c r="CB88" s="357"/>
      <c r="CC88" s="357"/>
      <c r="CD88" s="356"/>
      <c r="CE88" s="357"/>
      <c r="CF88" s="357"/>
      <c r="CG88" s="356"/>
      <c r="CH88" s="357"/>
      <c r="CI88" s="357"/>
      <c r="CJ88" s="356"/>
      <c r="CK88" s="357"/>
      <c r="CL88" s="357"/>
      <c r="CM88" s="356"/>
      <c r="CN88" s="357"/>
      <c r="CO88" s="357"/>
      <c r="CP88" s="356"/>
      <c r="CQ88" s="357"/>
      <c r="CR88" s="357"/>
      <c r="CS88" s="356"/>
      <c r="CT88" s="357"/>
      <c r="CU88" s="357"/>
      <c r="CV88" s="358"/>
      <c r="CW88" s="357"/>
      <c r="CX88" s="357"/>
      <c r="CY88" s="358"/>
      <c r="CZ88" s="357"/>
      <c r="DA88" s="357"/>
    </row>
    <row r="89" spans="1:105" s="159" customFormat="1">
      <c r="A89" s="349"/>
      <c r="B89" s="349"/>
      <c r="C89" s="380"/>
      <c r="D89" s="346"/>
      <c r="E89" s="351"/>
      <c r="F89" s="352"/>
      <c r="G89" s="379"/>
      <c r="H89" s="354"/>
      <c r="I89" s="354"/>
      <c r="J89" s="354"/>
      <c r="K89" s="354"/>
      <c r="L89" s="348"/>
      <c r="M89" s="355"/>
      <c r="N89" s="355"/>
      <c r="O89" s="355"/>
      <c r="P89" s="356"/>
      <c r="Q89" s="357"/>
      <c r="R89" s="357"/>
      <c r="S89" s="356"/>
      <c r="T89" s="357"/>
      <c r="U89" s="357"/>
      <c r="V89" s="356"/>
      <c r="W89" s="357"/>
      <c r="X89" s="357"/>
      <c r="Y89" s="356"/>
      <c r="Z89" s="357"/>
      <c r="AA89" s="357"/>
      <c r="AB89" s="356"/>
      <c r="AC89" s="357"/>
      <c r="AD89" s="357"/>
      <c r="AE89" s="356"/>
      <c r="AF89" s="357"/>
      <c r="AG89" s="357"/>
      <c r="AH89" s="356"/>
      <c r="AI89" s="357"/>
      <c r="AJ89" s="357"/>
      <c r="AK89" s="356"/>
      <c r="AL89" s="357"/>
      <c r="AM89" s="357"/>
      <c r="AN89" s="356"/>
      <c r="AO89" s="357"/>
      <c r="AP89" s="357"/>
      <c r="AQ89" s="356"/>
      <c r="AR89" s="357"/>
      <c r="AS89" s="357"/>
      <c r="AT89" s="356"/>
      <c r="AU89" s="357"/>
      <c r="AV89" s="357"/>
      <c r="AW89" s="356"/>
      <c r="AX89" s="357"/>
      <c r="AY89" s="357"/>
      <c r="AZ89" s="356"/>
      <c r="BA89" s="357"/>
      <c r="BB89" s="357"/>
      <c r="BC89" s="356"/>
      <c r="BD89" s="357"/>
      <c r="BE89" s="357"/>
      <c r="BF89" s="356"/>
      <c r="BG89" s="357"/>
      <c r="BH89" s="357"/>
      <c r="BI89" s="356"/>
      <c r="BJ89" s="357"/>
      <c r="BK89" s="357"/>
      <c r="BL89" s="356"/>
      <c r="BM89" s="357"/>
      <c r="BN89" s="357"/>
      <c r="BO89" s="356"/>
      <c r="BP89" s="357"/>
      <c r="BQ89" s="357"/>
      <c r="BR89" s="356"/>
      <c r="BS89" s="357"/>
      <c r="BT89" s="357"/>
      <c r="BU89" s="356"/>
      <c r="BV89" s="357"/>
      <c r="BW89" s="357"/>
      <c r="BX89" s="356"/>
      <c r="BY89" s="357"/>
      <c r="BZ89" s="357"/>
      <c r="CA89" s="356"/>
      <c r="CB89" s="357"/>
      <c r="CC89" s="357"/>
      <c r="CD89" s="356"/>
      <c r="CE89" s="357"/>
      <c r="CF89" s="357"/>
      <c r="CG89" s="356"/>
      <c r="CH89" s="357"/>
      <c r="CI89" s="357"/>
      <c r="CJ89" s="356"/>
      <c r="CK89" s="357"/>
      <c r="CL89" s="357"/>
      <c r="CM89" s="356"/>
      <c r="CN89" s="357"/>
      <c r="CO89" s="357"/>
      <c r="CP89" s="356"/>
      <c r="CQ89" s="357"/>
      <c r="CR89" s="357"/>
      <c r="CS89" s="356"/>
      <c r="CT89" s="357"/>
      <c r="CU89" s="357"/>
      <c r="CV89" s="358"/>
      <c r="CW89" s="357"/>
      <c r="CX89" s="357"/>
      <c r="CY89" s="358"/>
      <c r="CZ89" s="357"/>
      <c r="DA89" s="357"/>
    </row>
    <row r="90" spans="1:105" s="159" customFormat="1">
      <c r="A90" s="349"/>
      <c r="B90" s="349"/>
      <c r="C90" s="380"/>
      <c r="D90" s="367"/>
      <c r="E90" s="351"/>
      <c r="F90" s="352"/>
      <c r="G90" s="379"/>
      <c r="H90" s="354"/>
      <c r="I90" s="354"/>
      <c r="J90" s="354"/>
      <c r="K90" s="354"/>
      <c r="L90" s="348"/>
      <c r="M90" s="355"/>
      <c r="N90" s="355"/>
      <c r="O90" s="355"/>
      <c r="P90" s="356"/>
      <c r="Q90" s="357"/>
      <c r="R90" s="357"/>
      <c r="S90" s="356"/>
      <c r="T90" s="357"/>
      <c r="U90" s="357"/>
      <c r="V90" s="356"/>
      <c r="W90" s="357"/>
      <c r="X90" s="357"/>
      <c r="Y90" s="356"/>
      <c r="Z90" s="357"/>
      <c r="AA90" s="357"/>
      <c r="AB90" s="356"/>
      <c r="AC90" s="357"/>
      <c r="AD90" s="357"/>
      <c r="AE90" s="356"/>
      <c r="AF90" s="357"/>
      <c r="AG90" s="357"/>
      <c r="AH90" s="356"/>
      <c r="AI90" s="357"/>
      <c r="AJ90" s="357"/>
      <c r="AK90" s="356"/>
      <c r="AL90" s="357"/>
      <c r="AM90" s="357"/>
      <c r="AN90" s="356"/>
      <c r="AO90" s="357"/>
      <c r="AP90" s="357"/>
      <c r="AQ90" s="356"/>
      <c r="AR90" s="357"/>
      <c r="AS90" s="357"/>
      <c r="AT90" s="356"/>
      <c r="AU90" s="357"/>
      <c r="AV90" s="357"/>
      <c r="AW90" s="356"/>
      <c r="AX90" s="357"/>
      <c r="AY90" s="357"/>
      <c r="AZ90" s="356"/>
      <c r="BA90" s="357"/>
      <c r="BB90" s="357"/>
      <c r="BC90" s="356"/>
      <c r="BD90" s="357"/>
      <c r="BE90" s="357"/>
      <c r="BF90" s="356"/>
      <c r="BG90" s="357"/>
      <c r="BH90" s="357"/>
      <c r="BI90" s="356"/>
      <c r="BJ90" s="357"/>
      <c r="BK90" s="357"/>
      <c r="BL90" s="356"/>
      <c r="BM90" s="357"/>
      <c r="BN90" s="357"/>
      <c r="BO90" s="356"/>
      <c r="BP90" s="357"/>
      <c r="BQ90" s="357"/>
      <c r="BR90" s="356"/>
      <c r="BS90" s="357"/>
      <c r="BT90" s="357"/>
      <c r="BU90" s="356"/>
      <c r="BV90" s="357"/>
      <c r="BW90" s="357"/>
      <c r="BX90" s="356"/>
      <c r="BY90" s="357"/>
      <c r="BZ90" s="357"/>
      <c r="CA90" s="356"/>
      <c r="CB90" s="357"/>
      <c r="CC90" s="357"/>
      <c r="CD90" s="356"/>
      <c r="CE90" s="357"/>
      <c r="CF90" s="357"/>
      <c r="CG90" s="356"/>
      <c r="CH90" s="357"/>
      <c r="CI90" s="357"/>
      <c r="CJ90" s="356"/>
      <c r="CK90" s="357"/>
      <c r="CL90" s="357"/>
      <c r="CM90" s="356"/>
      <c r="CN90" s="357"/>
      <c r="CO90" s="357"/>
      <c r="CP90" s="356"/>
      <c r="CQ90" s="357"/>
      <c r="CR90" s="357"/>
      <c r="CS90" s="356"/>
      <c r="CT90" s="357"/>
      <c r="CU90" s="357"/>
      <c r="CV90" s="358"/>
      <c r="CW90" s="357"/>
      <c r="CX90" s="357"/>
      <c r="CY90" s="358"/>
      <c r="CZ90" s="357"/>
      <c r="DA90" s="357"/>
    </row>
    <row r="91" spans="1:105" s="159" customFormat="1">
      <c r="A91" s="349"/>
      <c r="B91" s="349"/>
      <c r="C91" s="349"/>
      <c r="D91" s="367"/>
      <c r="E91" s="348"/>
      <c r="F91" s="352"/>
      <c r="G91" s="379"/>
      <c r="H91" s="354"/>
      <c r="I91" s="354"/>
      <c r="J91" s="354"/>
      <c r="K91" s="354"/>
      <c r="L91" s="348"/>
      <c r="M91" s="355"/>
      <c r="N91" s="355"/>
      <c r="O91" s="355"/>
      <c r="P91" s="356"/>
      <c r="Q91" s="357"/>
      <c r="R91" s="357"/>
      <c r="S91" s="356"/>
      <c r="T91" s="357"/>
      <c r="U91" s="357"/>
      <c r="V91" s="356"/>
      <c r="W91" s="357"/>
      <c r="X91" s="357"/>
      <c r="Y91" s="356"/>
      <c r="Z91" s="357"/>
      <c r="AA91" s="357"/>
      <c r="AB91" s="356"/>
      <c r="AC91" s="357"/>
      <c r="AD91" s="357"/>
      <c r="AE91" s="356"/>
      <c r="AF91" s="357"/>
      <c r="AG91" s="357"/>
      <c r="AH91" s="356"/>
      <c r="AI91" s="357"/>
      <c r="AJ91" s="357"/>
      <c r="AK91" s="356"/>
      <c r="AL91" s="357"/>
      <c r="AM91" s="357"/>
      <c r="AN91" s="356"/>
      <c r="AO91" s="357"/>
      <c r="AP91" s="357"/>
      <c r="AQ91" s="356"/>
      <c r="AR91" s="357"/>
      <c r="AS91" s="357"/>
      <c r="AT91" s="356"/>
      <c r="AU91" s="357"/>
      <c r="AV91" s="357"/>
      <c r="AW91" s="356"/>
      <c r="AX91" s="357"/>
      <c r="AY91" s="357"/>
      <c r="AZ91" s="356"/>
      <c r="BA91" s="357"/>
      <c r="BB91" s="357"/>
      <c r="BC91" s="356"/>
      <c r="BD91" s="357"/>
      <c r="BE91" s="357"/>
      <c r="BF91" s="356"/>
      <c r="BG91" s="357"/>
      <c r="BH91" s="357"/>
      <c r="BI91" s="356"/>
      <c r="BJ91" s="357"/>
      <c r="BK91" s="357"/>
      <c r="BL91" s="356"/>
      <c r="BM91" s="357"/>
      <c r="BN91" s="357"/>
      <c r="BO91" s="356"/>
      <c r="BP91" s="357"/>
      <c r="BQ91" s="357"/>
      <c r="BR91" s="356"/>
      <c r="BS91" s="357"/>
      <c r="BT91" s="357"/>
      <c r="BU91" s="356"/>
      <c r="BV91" s="357"/>
      <c r="BW91" s="357"/>
      <c r="BX91" s="356"/>
      <c r="BY91" s="357"/>
      <c r="BZ91" s="357"/>
      <c r="CA91" s="356"/>
      <c r="CB91" s="357"/>
      <c r="CC91" s="357"/>
      <c r="CD91" s="356"/>
      <c r="CE91" s="357"/>
      <c r="CF91" s="357"/>
      <c r="CG91" s="356"/>
      <c r="CH91" s="357"/>
      <c r="CI91" s="357"/>
      <c r="CJ91" s="356"/>
      <c r="CK91" s="357"/>
      <c r="CL91" s="357"/>
      <c r="CM91" s="356"/>
      <c r="CN91" s="357"/>
      <c r="CO91" s="357"/>
      <c r="CP91" s="356"/>
      <c r="CQ91" s="357"/>
      <c r="CR91" s="357"/>
      <c r="CS91" s="356"/>
      <c r="CT91" s="357"/>
      <c r="CU91" s="357"/>
      <c r="CV91" s="358"/>
      <c r="CW91" s="357"/>
      <c r="CX91" s="357"/>
      <c r="CY91" s="358"/>
      <c r="CZ91" s="357"/>
      <c r="DA91" s="357"/>
    </row>
    <row r="92" spans="1:105" s="159" customFormat="1">
      <c r="A92" s="349"/>
      <c r="B92" s="349"/>
      <c r="C92" s="349"/>
      <c r="D92" s="367"/>
      <c r="E92" s="348"/>
      <c r="F92" s="352"/>
      <c r="G92" s="379"/>
      <c r="H92" s="354"/>
      <c r="I92" s="354"/>
      <c r="J92" s="354"/>
      <c r="K92" s="354"/>
      <c r="L92" s="348"/>
      <c r="M92" s="355"/>
      <c r="N92" s="355"/>
      <c r="O92" s="355"/>
      <c r="P92" s="356"/>
      <c r="Q92" s="357"/>
      <c r="R92" s="357"/>
      <c r="S92" s="356"/>
      <c r="T92" s="357"/>
      <c r="U92" s="357"/>
      <c r="V92" s="356"/>
      <c r="W92" s="357"/>
      <c r="X92" s="357"/>
      <c r="Y92" s="356"/>
      <c r="Z92" s="357"/>
      <c r="AA92" s="357"/>
      <c r="AB92" s="356"/>
      <c r="AC92" s="357"/>
      <c r="AD92" s="357"/>
      <c r="AE92" s="356"/>
      <c r="AF92" s="357"/>
      <c r="AG92" s="357"/>
      <c r="AH92" s="356"/>
      <c r="AI92" s="357"/>
      <c r="AJ92" s="357"/>
      <c r="AK92" s="356"/>
      <c r="AL92" s="357"/>
      <c r="AM92" s="357"/>
      <c r="AN92" s="356"/>
      <c r="AO92" s="357"/>
      <c r="AP92" s="357"/>
      <c r="AQ92" s="356"/>
      <c r="AR92" s="357"/>
      <c r="AS92" s="357"/>
      <c r="AT92" s="356"/>
      <c r="AU92" s="357"/>
      <c r="AV92" s="357"/>
      <c r="AW92" s="356"/>
      <c r="AX92" s="357"/>
      <c r="AY92" s="357"/>
      <c r="AZ92" s="356"/>
      <c r="BA92" s="357"/>
      <c r="BB92" s="357"/>
      <c r="BC92" s="356"/>
      <c r="BD92" s="357"/>
      <c r="BE92" s="357"/>
      <c r="BF92" s="356"/>
      <c r="BG92" s="357"/>
      <c r="BH92" s="357"/>
      <c r="BI92" s="356"/>
      <c r="BJ92" s="357"/>
      <c r="BK92" s="357"/>
      <c r="BL92" s="356"/>
      <c r="BM92" s="357"/>
      <c r="BN92" s="357"/>
      <c r="BO92" s="356"/>
      <c r="BP92" s="357"/>
      <c r="BQ92" s="357"/>
      <c r="BR92" s="356"/>
      <c r="BS92" s="357"/>
      <c r="BT92" s="357"/>
      <c r="BU92" s="356"/>
      <c r="BV92" s="357"/>
      <c r="BW92" s="357"/>
      <c r="BX92" s="356"/>
      <c r="BY92" s="357"/>
      <c r="BZ92" s="357"/>
      <c r="CA92" s="356"/>
      <c r="CB92" s="357"/>
      <c r="CC92" s="357"/>
      <c r="CD92" s="356"/>
      <c r="CE92" s="357"/>
      <c r="CF92" s="357"/>
      <c r="CG92" s="356"/>
      <c r="CH92" s="357"/>
      <c r="CI92" s="357"/>
      <c r="CJ92" s="356"/>
      <c r="CK92" s="357"/>
      <c r="CL92" s="357"/>
      <c r="CM92" s="356"/>
      <c r="CN92" s="357"/>
      <c r="CO92" s="357"/>
      <c r="CP92" s="356"/>
      <c r="CQ92" s="357"/>
      <c r="CR92" s="357"/>
      <c r="CS92" s="356"/>
      <c r="CT92" s="357"/>
      <c r="CU92" s="357"/>
      <c r="CV92" s="358"/>
      <c r="CW92" s="357"/>
      <c r="CX92" s="357"/>
      <c r="CY92" s="358"/>
      <c r="CZ92" s="357"/>
      <c r="DA92" s="357"/>
    </row>
    <row r="93" spans="1:105" s="159" customFormat="1">
      <c r="A93" s="349"/>
      <c r="B93" s="359"/>
      <c r="C93" s="349"/>
      <c r="D93" s="360"/>
      <c r="E93" s="359"/>
      <c r="F93" s="352"/>
      <c r="G93" s="379"/>
      <c r="H93" s="354"/>
      <c r="I93" s="354"/>
      <c r="J93" s="354"/>
      <c r="K93" s="354"/>
      <c r="L93" s="348"/>
      <c r="M93" s="355"/>
      <c r="N93" s="355"/>
      <c r="O93" s="355"/>
      <c r="P93" s="356"/>
      <c r="Q93" s="357"/>
      <c r="R93" s="357"/>
      <c r="S93" s="356"/>
      <c r="T93" s="357"/>
      <c r="U93" s="357"/>
      <c r="V93" s="356"/>
      <c r="W93" s="357"/>
      <c r="X93" s="357"/>
      <c r="Y93" s="356"/>
      <c r="Z93" s="357"/>
      <c r="AA93" s="357"/>
      <c r="AB93" s="356"/>
      <c r="AC93" s="357"/>
      <c r="AD93" s="357"/>
      <c r="AE93" s="356"/>
      <c r="AF93" s="357"/>
      <c r="AG93" s="357"/>
      <c r="AH93" s="356"/>
      <c r="AI93" s="357"/>
      <c r="AJ93" s="357"/>
      <c r="AK93" s="356"/>
      <c r="AL93" s="357"/>
      <c r="AM93" s="357"/>
      <c r="AN93" s="356"/>
      <c r="AO93" s="357"/>
      <c r="AP93" s="357"/>
      <c r="AQ93" s="356"/>
      <c r="AR93" s="357"/>
      <c r="AS93" s="357"/>
      <c r="AT93" s="356"/>
      <c r="AU93" s="357"/>
      <c r="AV93" s="357"/>
      <c r="AW93" s="356"/>
      <c r="AX93" s="357"/>
      <c r="AY93" s="357"/>
      <c r="AZ93" s="356"/>
      <c r="BA93" s="357"/>
      <c r="BB93" s="357"/>
      <c r="BC93" s="356"/>
      <c r="BD93" s="357"/>
      <c r="BE93" s="357"/>
      <c r="BF93" s="356"/>
      <c r="BG93" s="357"/>
      <c r="BH93" s="357"/>
      <c r="BI93" s="356"/>
      <c r="BJ93" s="357"/>
      <c r="BK93" s="357"/>
      <c r="BL93" s="356"/>
      <c r="BM93" s="357"/>
      <c r="BN93" s="357"/>
      <c r="BO93" s="356"/>
      <c r="BP93" s="357"/>
      <c r="BQ93" s="357"/>
      <c r="BR93" s="356"/>
      <c r="BS93" s="357"/>
      <c r="BT93" s="357"/>
      <c r="BU93" s="356"/>
      <c r="BV93" s="357"/>
      <c r="BW93" s="357"/>
      <c r="BX93" s="356"/>
      <c r="BY93" s="357"/>
      <c r="BZ93" s="357"/>
      <c r="CA93" s="356"/>
      <c r="CB93" s="357"/>
      <c r="CC93" s="357"/>
      <c r="CD93" s="356"/>
      <c r="CE93" s="357"/>
      <c r="CF93" s="357"/>
      <c r="CG93" s="356"/>
      <c r="CH93" s="357"/>
      <c r="CI93" s="357"/>
      <c r="CJ93" s="356"/>
      <c r="CK93" s="357"/>
      <c r="CL93" s="357"/>
      <c r="CM93" s="356"/>
      <c r="CN93" s="357"/>
      <c r="CO93" s="357"/>
      <c r="CP93" s="356"/>
      <c r="CQ93" s="357"/>
      <c r="CR93" s="357"/>
      <c r="CS93" s="356"/>
      <c r="CT93" s="357"/>
      <c r="CU93" s="357"/>
      <c r="CV93" s="358"/>
      <c r="CW93" s="357"/>
      <c r="CX93" s="357"/>
      <c r="CY93" s="358"/>
      <c r="CZ93" s="357"/>
      <c r="DA93" s="357"/>
    </row>
    <row r="94" spans="1:105" s="159" customFormat="1">
      <c r="A94" s="349"/>
      <c r="B94" s="359"/>
      <c r="C94" s="349"/>
      <c r="D94" s="363"/>
      <c r="E94" s="359"/>
      <c r="F94" s="362"/>
      <c r="G94" s="379"/>
      <c r="H94" s="354"/>
      <c r="I94" s="354"/>
      <c r="J94" s="354"/>
      <c r="K94" s="354"/>
      <c r="L94" s="348"/>
      <c r="M94" s="355"/>
      <c r="N94" s="355"/>
      <c r="O94" s="355"/>
      <c r="P94" s="356"/>
      <c r="Q94" s="357"/>
      <c r="R94" s="357"/>
      <c r="S94" s="356"/>
      <c r="T94" s="357"/>
      <c r="U94" s="357"/>
      <c r="V94" s="356"/>
      <c r="W94" s="357"/>
      <c r="X94" s="357"/>
      <c r="Y94" s="356"/>
      <c r="Z94" s="357"/>
      <c r="AA94" s="357"/>
      <c r="AB94" s="356"/>
      <c r="AC94" s="357"/>
      <c r="AD94" s="357"/>
      <c r="AE94" s="356"/>
      <c r="AF94" s="357"/>
      <c r="AG94" s="357"/>
      <c r="AH94" s="356"/>
      <c r="AI94" s="357"/>
      <c r="AJ94" s="357"/>
      <c r="AK94" s="356"/>
      <c r="AL94" s="357"/>
      <c r="AM94" s="357"/>
      <c r="AN94" s="356"/>
      <c r="AO94" s="357"/>
      <c r="AP94" s="357"/>
      <c r="AQ94" s="356"/>
      <c r="AR94" s="357"/>
      <c r="AS94" s="357"/>
      <c r="AT94" s="356"/>
      <c r="AU94" s="357"/>
      <c r="AV94" s="357"/>
      <c r="AW94" s="356"/>
      <c r="AX94" s="357"/>
      <c r="AY94" s="357"/>
      <c r="AZ94" s="356"/>
      <c r="BA94" s="357"/>
      <c r="BB94" s="357"/>
      <c r="BC94" s="356"/>
      <c r="BD94" s="357"/>
      <c r="BE94" s="357"/>
      <c r="BF94" s="356"/>
      <c r="BG94" s="357"/>
      <c r="BH94" s="357"/>
      <c r="BI94" s="356"/>
      <c r="BJ94" s="357"/>
      <c r="BK94" s="357"/>
      <c r="BL94" s="356"/>
      <c r="BM94" s="357"/>
      <c r="BN94" s="357"/>
      <c r="BO94" s="356"/>
      <c r="BP94" s="357"/>
      <c r="BQ94" s="357"/>
      <c r="BR94" s="356"/>
      <c r="BS94" s="357"/>
      <c r="BT94" s="357"/>
      <c r="BU94" s="356"/>
      <c r="BV94" s="357"/>
      <c r="BW94" s="357"/>
      <c r="BX94" s="356"/>
      <c r="BY94" s="357"/>
      <c r="BZ94" s="357"/>
      <c r="CA94" s="356"/>
      <c r="CB94" s="357"/>
      <c r="CC94" s="357"/>
      <c r="CD94" s="356"/>
      <c r="CE94" s="357"/>
      <c r="CF94" s="357"/>
      <c r="CG94" s="356"/>
      <c r="CH94" s="357"/>
      <c r="CI94" s="357"/>
      <c r="CJ94" s="356"/>
      <c r="CK94" s="357"/>
      <c r="CL94" s="357"/>
      <c r="CM94" s="356"/>
      <c r="CN94" s="357"/>
      <c r="CO94" s="357"/>
      <c r="CP94" s="356"/>
      <c r="CQ94" s="357"/>
      <c r="CR94" s="357"/>
      <c r="CS94" s="356"/>
      <c r="CT94" s="357"/>
      <c r="CU94" s="357"/>
      <c r="CV94" s="358"/>
      <c r="CW94" s="357"/>
      <c r="CX94" s="357"/>
      <c r="CY94" s="358"/>
      <c r="CZ94" s="357"/>
      <c r="DA94" s="357"/>
    </row>
    <row r="95" spans="1:105" s="319" customFormat="1">
      <c r="A95" s="348"/>
      <c r="B95" s="370"/>
      <c r="C95" s="370"/>
      <c r="D95" s="371"/>
      <c r="E95" s="383"/>
      <c r="F95" s="372"/>
      <c r="G95" s="348"/>
      <c r="H95" s="354"/>
      <c r="I95" s="354"/>
      <c r="J95" s="354"/>
      <c r="K95" s="354"/>
      <c r="L95" s="373"/>
      <c r="M95" s="384"/>
      <c r="N95" s="384"/>
      <c r="O95" s="384"/>
      <c r="P95" s="660"/>
      <c r="Q95" s="660"/>
      <c r="R95" s="374"/>
      <c r="S95" s="660"/>
      <c r="T95" s="660"/>
      <c r="U95" s="374"/>
      <c r="V95" s="660"/>
      <c r="W95" s="660"/>
      <c r="X95" s="374"/>
      <c r="Y95" s="660"/>
      <c r="Z95" s="660"/>
      <c r="AA95" s="374"/>
      <c r="AB95" s="660"/>
      <c r="AC95" s="660"/>
      <c r="AD95" s="374"/>
      <c r="AE95" s="660"/>
      <c r="AF95" s="660"/>
      <c r="AG95" s="374"/>
      <c r="AH95" s="660"/>
      <c r="AI95" s="660"/>
      <c r="AJ95" s="374"/>
      <c r="AK95" s="660"/>
      <c r="AL95" s="660"/>
      <c r="AM95" s="374"/>
      <c r="AN95" s="660"/>
      <c r="AO95" s="660"/>
      <c r="AP95" s="374"/>
      <c r="AQ95" s="660"/>
      <c r="AR95" s="660"/>
      <c r="AS95" s="374"/>
      <c r="AT95" s="660"/>
      <c r="AU95" s="660"/>
      <c r="AV95" s="374"/>
      <c r="AW95" s="660"/>
      <c r="AX95" s="660"/>
      <c r="AY95" s="374"/>
      <c r="AZ95" s="660"/>
      <c r="BA95" s="660"/>
      <c r="BB95" s="374"/>
      <c r="BC95" s="660"/>
      <c r="BD95" s="660"/>
      <c r="BE95" s="374"/>
      <c r="BF95" s="660"/>
      <c r="BG95" s="660"/>
      <c r="BH95" s="374"/>
      <c r="BI95" s="660"/>
      <c r="BJ95" s="660"/>
      <c r="BK95" s="374"/>
      <c r="BL95" s="660"/>
      <c r="BM95" s="660"/>
      <c r="BN95" s="374"/>
      <c r="BO95" s="660"/>
      <c r="BP95" s="660"/>
      <c r="BQ95" s="374"/>
      <c r="BR95" s="660"/>
      <c r="BS95" s="660"/>
      <c r="BT95" s="374"/>
      <c r="BU95" s="660"/>
      <c r="BV95" s="660"/>
      <c r="BW95" s="374"/>
      <c r="BX95" s="660"/>
      <c r="BY95" s="660"/>
      <c r="BZ95" s="374"/>
      <c r="CA95" s="660"/>
      <c r="CB95" s="660"/>
      <c r="CC95" s="374"/>
      <c r="CD95" s="660"/>
      <c r="CE95" s="660"/>
      <c r="CF95" s="374"/>
      <c r="CG95" s="660"/>
      <c r="CH95" s="660"/>
      <c r="CI95" s="374"/>
      <c r="CJ95" s="660"/>
      <c r="CK95" s="660"/>
      <c r="CL95" s="374"/>
      <c r="CM95" s="660"/>
      <c r="CN95" s="660"/>
      <c r="CO95" s="374"/>
      <c r="CP95" s="660"/>
      <c r="CQ95" s="660"/>
      <c r="CR95" s="374"/>
      <c r="CS95" s="660"/>
      <c r="CT95" s="660"/>
      <c r="CU95" s="374"/>
      <c r="CV95" s="660"/>
      <c r="CW95" s="660"/>
      <c r="CX95" s="374"/>
      <c r="CY95" s="660"/>
      <c r="CZ95" s="660"/>
      <c r="DA95" s="374"/>
    </row>
    <row r="96" spans="1:105" s="319" customFormat="1">
      <c r="A96" s="375"/>
      <c r="B96" s="349"/>
      <c r="C96" s="349"/>
      <c r="D96" s="385"/>
      <c r="E96" s="349"/>
      <c r="F96" s="377"/>
      <c r="G96" s="378"/>
      <c r="H96" s="354"/>
      <c r="I96" s="354"/>
      <c r="J96" s="354"/>
      <c r="K96" s="354"/>
      <c r="L96" s="348"/>
      <c r="M96" s="355"/>
      <c r="N96" s="355"/>
      <c r="O96" s="355"/>
      <c r="P96" s="356"/>
      <c r="Q96" s="357"/>
      <c r="R96" s="357"/>
      <c r="S96" s="356"/>
      <c r="T96" s="357"/>
      <c r="U96" s="357"/>
      <c r="V96" s="356"/>
      <c r="W96" s="357"/>
      <c r="X96" s="357"/>
      <c r="Y96" s="356"/>
      <c r="Z96" s="357"/>
      <c r="AA96" s="357"/>
      <c r="AB96" s="356"/>
      <c r="AC96" s="357"/>
      <c r="AD96" s="357"/>
      <c r="AE96" s="356"/>
      <c r="AF96" s="357"/>
      <c r="AG96" s="357"/>
      <c r="AH96" s="356"/>
      <c r="AI96" s="357"/>
      <c r="AJ96" s="357"/>
      <c r="AK96" s="356"/>
      <c r="AL96" s="357"/>
      <c r="AM96" s="357"/>
      <c r="AN96" s="356"/>
      <c r="AO96" s="357"/>
      <c r="AP96" s="357"/>
      <c r="AQ96" s="356"/>
      <c r="AR96" s="357"/>
      <c r="AS96" s="357"/>
      <c r="AT96" s="356"/>
      <c r="AU96" s="357"/>
      <c r="AV96" s="357"/>
      <c r="AW96" s="356"/>
      <c r="AX96" s="357"/>
      <c r="AY96" s="357"/>
      <c r="AZ96" s="356"/>
      <c r="BA96" s="357"/>
      <c r="BB96" s="357"/>
      <c r="BC96" s="356"/>
      <c r="BD96" s="357"/>
      <c r="BE96" s="357"/>
      <c r="BF96" s="356"/>
      <c r="BG96" s="357"/>
      <c r="BH96" s="357"/>
      <c r="BI96" s="356"/>
      <c r="BJ96" s="357"/>
      <c r="BK96" s="357"/>
      <c r="BL96" s="356"/>
      <c r="BM96" s="357"/>
      <c r="BN96" s="357"/>
      <c r="BO96" s="356"/>
      <c r="BP96" s="357"/>
      <c r="BQ96" s="357"/>
      <c r="BR96" s="356"/>
      <c r="BS96" s="357"/>
      <c r="BT96" s="357"/>
      <c r="BU96" s="356"/>
      <c r="BV96" s="357"/>
      <c r="BW96" s="357"/>
      <c r="BX96" s="356"/>
      <c r="BY96" s="357"/>
      <c r="BZ96" s="357"/>
      <c r="CA96" s="356"/>
      <c r="CB96" s="357"/>
      <c r="CC96" s="357"/>
      <c r="CD96" s="356"/>
      <c r="CE96" s="357"/>
      <c r="CF96" s="357"/>
      <c r="CG96" s="356"/>
      <c r="CH96" s="357"/>
      <c r="CI96" s="357"/>
      <c r="CJ96" s="356"/>
      <c r="CK96" s="357"/>
      <c r="CL96" s="357"/>
      <c r="CM96" s="356"/>
      <c r="CN96" s="357"/>
      <c r="CO96" s="357"/>
      <c r="CP96" s="356"/>
      <c r="CQ96" s="357"/>
      <c r="CR96" s="357"/>
      <c r="CS96" s="356"/>
      <c r="CT96" s="357"/>
      <c r="CU96" s="357"/>
      <c r="CV96" s="356"/>
      <c r="CW96" s="357"/>
      <c r="CX96" s="357"/>
      <c r="CY96" s="356"/>
      <c r="CZ96" s="357"/>
      <c r="DA96" s="357"/>
    </row>
    <row r="97" spans="1:105" s="319" customFormat="1">
      <c r="A97" s="349"/>
      <c r="B97" s="349"/>
      <c r="C97" s="349"/>
      <c r="D97" s="346"/>
      <c r="E97" s="351"/>
      <c r="F97" s="386"/>
      <c r="G97" s="387"/>
      <c r="H97" s="354"/>
      <c r="I97" s="354"/>
      <c r="J97" s="354"/>
      <c r="K97" s="354"/>
      <c r="L97" s="348"/>
      <c r="M97" s="355"/>
      <c r="N97" s="355"/>
      <c r="O97" s="355"/>
      <c r="P97" s="356"/>
      <c r="Q97" s="357"/>
      <c r="R97" s="357"/>
      <c r="S97" s="356"/>
      <c r="T97" s="357"/>
      <c r="U97" s="357"/>
      <c r="V97" s="356"/>
      <c r="W97" s="357"/>
      <c r="X97" s="357"/>
      <c r="Y97" s="356"/>
      <c r="Z97" s="357"/>
      <c r="AA97" s="357"/>
      <c r="AB97" s="356"/>
      <c r="AC97" s="357"/>
      <c r="AD97" s="357"/>
      <c r="AE97" s="356"/>
      <c r="AF97" s="357"/>
      <c r="AG97" s="357"/>
      <c r="AH97" s="356"/>
      <c r="AI97" s="357"/>
      <c r="AJ97" s="357"/>
      <c r="AK97" s="356"/>
      <c r="AL97" s="357"/>
      <c r="AM97" s="357"/>
      <c r="AN97" s="356"/>
      <c r="AO97" s="357"/>
      <c r="AP97" s="357"/>
      <c r="AQ97" s="356"/>
      <c r="AR97" s="357"/>
      <c r="AS97" s="357"/>
      <c r="AT97" s="356"/>
      <c r="AU97" s="357"/>
      <c r="AV97" s="357"/>
      <c r="AW97" s="356"/>
      <c r="AX97" s="357"/>
      <c r="AY97" s="357"/>
      <c r="AZ97" s="356"/>
      <c r="BA97" s="357"/>
      <c r="BB97" s="357"/>
      <c r="BC97" s="356"/>
      <c r="BD97" s="357"/>
      <c r="BE97" s="357"/>
      <c r="BF97" s="356"/>
      <c r="BG97" s="357"/>
      <c r="BH97" s="357"/>
      <c r="BI97" s="356"/>
      <c r="BJ97" s="357"/>
      <c r="BK97" s="357"/>
      <c r="BL97" s="356"/>
      <c r="BM97" s="357"/>
      <c r="BN97" s="357"/>
      <c r="BO97" s="356"/>
      <c r="BP97" s="357"/>
      <c r="BQ97" s="357"/>
      <c r="BR97" s="356"/>
      <c r="BS97" s="357"/>
      <c r="BT97" s="357"/>
      <c r="BU97" s="356"/>
      <c r="BV97" s="357"/>
      <c r="BW97" s="357"/>
      <c r="BX97" s="356"/>
      <c r="BY97" s="357"/>
      <c r="BZ97" s="357"/>
      <c r="CA97" s="356"/>
      <c r="CB97" s="357"/>
      <c r="CC97" s="357"/>
      <c r="CD97" s="356"/>
      <c r="CE97" s="357"/>
      <c r="CF97" s="357"/>
      <c r="CG97" s="356"/>
      <c r="CH97" s="357"/>
      <c r="CI97" s="357"/>
      <c r="CJ97" s="356"/>
      <c r="CK97" s="357"/>
      <c r="CL97" s="357"/>
      <c r="CM97" s="356"/>
      <c r="CN97" s="357"/>
      <c r="CO97" s="357"/>
      <c r="CP97" s="356"/>
      <c r="CQ97" s="357"/>
      <c r="CR97" s="357"/>
      <c r="CS97" s="356"/>
      <c r="CT97" s="357"/>
      <c r="CU97" s="357"/>
      <c r="CV97" s="358"/>
      <c r="CW97" s="357"/>
      <c r="CX97" s="357"/>
      <c r="CY97" s="358"/>
      <c r="CZ97" s="357"/>
      <c r="DA97" s="357"/>
    </row>
    <row r="98" spans="1:105" s="159" customFormat="1">
      <c r="A98" s="349"/>
      <c r="B98" s="349"/>
      <c r="C98" s="349"/>
      <c r="D98" s="357"/>
      <c r="E98" s="351"/>
      <c r="F98" s="386"/>
      <c r="G98" s="387"/>
      <c r="H98" s="354"/>
      <c r="I98" s="354"/>
      <c r="J98" s="354"/>
      <c r="K98" s="354"/>
      <c r="L98" s="348"/>
      <c r="M98" s="355"/>
      <c r="N98" s="355"/>
      <c r="O98" s="355"/>
      <c r="P98" s="356"/>
      <c r="Q98" s="357"/>
      <c r="R98" s="357"/>
      <c r="S98" s="356"/>
      <c r="T98" s="357"/>
      <c r="U98" s="357"/>
      <c r="V98" s="356"/>
      <c r="W98" s="357"/>
      <c r="X98" s="357"/>
      <c r="Y98" s="356"/>
      <c r="Z98" s="357"/>
      <c r="AA98" s="357"/>
      <c r="AB98" s="356"/>
      <c r="AC98" s="357"/>
      <c r="AD98" s="357"/>
      <c r="AE98" s="356"/>
      <c r="AF98" s="357"/>
      <c r="AG98" s="357"/>
      <c r="AH98" s="356"/>
      <c r="AI98" s="357"/>
      <c r="AJ98" s="357"/>
      <c r="AK98" s="356"/>
      <c r="AL98" s="357"/>
      <c r="AM98" s="357"/>
      <c r="AN98" s="356"/>
      <c r="AO98" s="357"/>
      <c r="AP98" s="357"/>
      <c r="AQ98" s="356"/>
      <c r="AR98" s="357"/>
      <c r="AS98" s="357"/>
      <c r="AT98" s="356"/>
      <c r="AU98" s="357"/>
      <c r="AV98" s="357"/>
      <c r="AW98" s="356"/>
      <c r="AX98" s="357"/>
      <c r="AY98" s="357"/>
      <c r="AZ98" s="356"/>
      <c r="BA98" s="357"/>
      <c r="BB98" s="357"/>
      <c r="BC98" s="356"/>
      <c r="BD98" s="357"/>
      <c r="BE98" s="357"/>
      <c r="BF98" s="356"/>
      <c r="BG98" s="357"/>
      <c r="BH98" s="357"/>
      <c r="BI98" s="356"/>
      <c r="BJ98" s="357"/>
      <c r="BK98" s="357"/>
      <c r="BL98" s="356"/>
      <c r="BM98" s="357"/>
      <c r="BN98" s="357"/>
      <c r="BO98" s="356"/>
      <c r="BP98" s="357"/>
      <c r="BQ98" s="357"/>
      <c r="BR98" s="356"/>
      <c r="BS98" s="357"/>
      <c r="BT98" s="357"/>
      <c r="BU98" s="356"/>
      <c r="BV98" s="357"/>
      <c r="BW98" s="357"/>
      <c r="BX98" s="356"/>
      <c r="BY98" s="357"/>
      <c r="BZ98" s="357"/>
      <c r="CA98" s="356"/>
      <c r="CB98" s="357"/>
      <c r="CC98" s="357"/>
      <c r="CD98" s="356"/>
      <c r="CE98" s="357"/>
      <c r="CF98" s="357"/>
      <c r="CG98" s="356"/>
      <c r="CH98" s="357"/>
      <c r="CI98" s="357"/>
      <c r="CJ98" s="356"/>
      <c r="CK98" s="357"/>
      <c r="CL98" s="357"/>
      <c r="CM98" s="356"/>
      <c r="CN98" s="357"/>
      <c r="CO98" s="357"/>
      <c r="CP98" s="356"/>
      <c r="CQ98" s="357"/>
      <c r="CR98" s="357"/>
      <c r="CS98" s="356"/>
      <c r="CT98" s="357"/>
      <c r="CU98" s="357"/>
      <c r="CV98" s="358"/>
      <c r="CW98" s="357"/>
      <c r="CX98" s="357"/>
      <c r="CY98" s="358"/>
      <c r="CZ98" s="357"/>
      <c r="DA98" s="357"/>
    </row>
    <row r="99" spans="1:105" s="159" customFormat="1">
      <c r="A99" s="349"/>
      <c r="B99" s="349"/>
      <c r="C99" s="349"/>
      <c r="D99" s="357"/>
      <c r="E99" s="351"/>
      <c r="F99" s="386"/>
      <c r="G99" s="387"/>
      <c r="H99" s="354"/>
      <c r="I99" s="354"/>
      <c r="J99" s="354"/>
      <c r="K99" s="354"/>
      <c r="L99" s="348"/>
      <c r="M99" s="355"/>
      <c r="N99" s="355"/>
      <c r="O99" s="355"/>
      <c r="P99" s="356"/>
      <c r="Q99" s="357"/>
      <c r="R99" s="357"/>
      <c r="S99" s="356"/>
      <c r="T99" s="357"/>
      <c r="U99" s="357"/>
      <c r="V99" s="356"/>
      <c r="W99" s="357"/>
      <c r="X99" s="357"/>
      <c r="Y99" s="356"/>
      <c r="Z99" s="357"/>
      <c r="AA99" s="357"/>
      <c r="AB99" s="356"/>
      <c r="AC99" s="357"/>
      <c r="AD99" s="357"/>
      <c r="AE99" s="356"/>
      <c r="AF99" s="357"/>
      <c r="AG99" s="357"/>
      <c r="AH99" s="356"/>
      <c r="AI99" s="357"/>
      <c r="AJ99" s="357"/>
      <c r="AK99" s="356"/>
      <c r="AL99" s="357"/>
      <c r="AM99" s="357"/>
      <c r="AN99" s="356"/>
      <c r="AO99" s="357"/>
      <c r="AP99" s="357"/>
      <c r="AQ99" s="356"/>
      <c r="AR99" s="357"/>
      <c r="AS99" s="357"/>
      <c r="AT99" s="356"/>
      <c r="AU99" s="357"/>
      <c r="AV99" s="357"/>
      <c r="AW99" s="356"/>
      <c r="AX99" s="357"/>
      <c r="AY99" s="357"/>
      <c r="AZ99" s="356"/>
      <c r="BA99" s="357"/>
      <c r="BB99" s="357"/>
      <c r="BC99" s="356"/>
      <c r="BD99" s="357"/>
      <c r="BE99" s="357"/>
      <c r="BF99" s="356"/>
      <c r="BG99" s="357"/>
      <c r="BH99" s="357"/>
      <c r="BI99" s="356"/>
      <c r="BJ99" s="357"/>
      <c r="BK99" s="357"/>
      <c r="BL99" s="356"/>
      <c r="BM99" s="357"/>
      <c r="BN99" s="357"/>
      <c r="BO99" s="356"/>
      <c r="BP99" s="357"/>
      <c r="BQ99" s="357"/>
      <c r="BR99" s="356"/>
      <c r="BS99" s="357"/>
      <c r="BT99" s="357"/>
      <c r="BU99" s="356"/>
      <c r="BV99" s="357"/>
      <c r="BW99" s="357"/>
      <c r="BX99" s="356"/>
      <c r="BY99" s="357"/>
      <c r="BZ99" s="357"/>
      <c r="CA99" s="356"/>
      <c r="CB99" s="357"/>
      <c r="CC99" s="357"/>
      <c r="CD99" s="356"/>
      <c r="CE99" s="357"/>
      <c r="CF99" s="357"/>
      <c r="CG99" s="356"/>
      <c r="CH99" s="357"/>
      <c r="CI99" s="357"/>
      <c r="CJ99" s="356"/>
      <c r="CK99" s="357"/>
      <c r="CL99" s="357"/>
      <c r="CM99" s="356"/>
      <c r="CN99" s="357"/>
      <c r="CO99" s="357"/>
      <c r="CP99" s="356"/>
      <c r="CQ99" s="357"/>
      <c r="CR99" s="357"/>
      <c r="CS99" s="356"/>
      <c r="CT99" s="357"/>
      <c r="CU99" s="357"/>
      <c r="CV99" s="358"/>
      <c r="CW99" s="357"/>
      <c r="CX99" s="357"/>
      <c r="CY99" s="358"/>
      <c r="CZ99" s="357"/>
      <c r="DA99" s="357"/>
    </row>
    <row r="100" spans="1:105" s="159" customFormat="1">
      <c r="A100" s="349"/>
      <c r="B100" s="349"/>
      <c r="C100" s="349"/>
      <c r="D100" s="388"/>
      <c r="E100" s="351"/>
      <c r="F100" s="386"/>
      <c r="G100" s="387"/>
      <c r="H100" s="354"/>
      <c r="I100" s="354"/>
      <c r="J100" s="354"/>
      <c r="K100" s="354"/>
      <c r="L100" s="348"/>
      <c r="M100" s="355"/>
      <c r="N100" s="355"/>
      <c r="O100" s="355"/>
      <c r="P100" s="356"/>
      <c r="Q100" s="357"/>
      <c r="R100" s="357"/>
      <c r="S100" s="356"/>
      <c r="T100" s="357"/>
      <c r="U100" s="357"/>
      <c r="V100" s="356"/>
      <c r="W100" s="357"/>
      <c r="X100" s="357"/>
      <c r="Y100" s="356"/>
      <c r="Z100" s="357"/>
      <c r="AA100" s="357"/>
      <c r="AB100" s="356"/>
      <c r="AC100" s="357"/>
      <c r="AD100" s="357"/>
      <c r="AE100" s="356"/>
      <c r="AF100" s="357"/>
      <c r="AG100" s="357"/>
      <c r="AH100" s="356"/>
      <c r="AI100" s="357"/>
      <c r="AJ100" s="357"/>
      <c r="AK100" s="356"/>
      <c r="AL100" s="357"/>
      <c r="AM100" s="357"/>
      <c r="AN100" s="356"/>
      <c r="AO100" s="357"/>
      <c r="AP100" s="357"/>
      <c r="AQ100" s="356"/>
      <c r="AR100" s="357"/>
      <c r="AS100" s="357"/>
      <c r="AT100" s="356"/>
      <c r="AU100" s="357"/>
      <c r="AV100" s="357"/>
      <c r="AW100" s="356"/>
      <c r="AX100" s="357"/>
      <c r="AY100" s="357"/>
      <c r="AZ100" s="356"/>
      <c r="BA100" s="357"/>
      <c r="BB100" s="357"/>
      <c r="BC100" s="356"/>
      <c r="BD100" s="357"/>
      <c r="BE100" s="357"/>
      <c r="BF100" s="356"/>
      <c r="BG100" s="357"/>
      <c r="BH100" s="357"/>
      <c r="BI100" s="356"/>
      <c r="BJ100" s="357"/>
      <c r="BK100" s="357"/>
      <c r="BL100" s="356"/>
      <c r="BM100" s="357"/>
      <c r="BN100" s="357"/>
      <c r="BO100" s="356"/>
      <c r="BP100" s="357"/>
      <c r="BQ100" s="357"/>
      <c r="BR100" s="356"/>
      <c r="BS100" s="357"/>
      <c r="BT100" s="357"/>
      <c r="BU100" s="356"/>
      <c r="BV100" s="357"/>
      <c r="BW100" s="357"/>
      <c r="BX100" s="356"/>
      <c r="BY100" s="357"/>
      <c r="BZ100" s="357"/>
      <c r="CA100" s="356"/>
      <c r="CB100" s="357"/>
      <c r="CC100" s="357"/>
      <c r="CD100" s="356"/>
      <c r="CE100" s="357"/>
      <c r="CF100" s="357"/>
      <c r="CG100" s="356"/>
      <c r="CH100" s="357"/>
      <c r="CI100" s="357"/>
      <c r="CJ100" s="356"/>
      <c r="CK100" s="357"/>
      <c r="CL100" s="357"/>
      <c r="CM100" s="356"/>
      <c r="CN100" s="357"/>
      <c r="CO100" s="357"/>
      <c r="CP100" s="356"/>
      <c r="CQ100" s="357"/>
      <c r="CR100" s="357"/>
      <c r="CS100" s="356"/>
      <c r="CT100" s="357"/>
      <c r="CU100" s="357"/>
      <c r="CV100" s="358"/>
      <c r="CW100" s="357"/>
      <c r="CX100" s="357"/>
      <c r="CY100" s="358"/>
      <c r="CZ100" s="357"/>
      <c r="DA100" s="357"/>
    </row>
    <row r="101" spans="1:105" s="159" customFormat="1">
      <c r="A101" s="349"/>
      <c r="B101" s="349"/>
      <c r="C101" s="349"/>
      <c r="D101" s="389"/>
      <c r="E101" s="351"/>
      <c r="F101" s="386"/>
      <c r="G101" s="387"/>
      <c r="H101" s="354"/>
      <c r="I101" s="354"/>
      <c r="J101" s="354"/>
      <c r="K101" s="354"/>
      <c r="L101" s="348"/>
      <c r="M101" s="355"/>
      <c r="N101" s="355"/>
      <c r="O101" s="355"/>
      <c r="P101" s="356"/>
      <c r="Q101" s="357"/>
      <c r="R101" s="357"/>
      <c r="S101" s="356"/>
      <c r="T101" s="357"/>
      <c r="U101" s="357"/>
      <c r="V101" s="356"/>
      <c r="W101" s="357"/>
      <c r="X101" s="357"/>
      <c r="Y101" s="356"/>
      <c r="Z101" s="357"/>
      <c r="AA101" s="357"/>
      <c r="AB101" s="356"/>
      <c r="AC101" s="357"/>
      <c r="AD101" s="357"/>
      <c r="AE101" s="356"/>
      <c r="AF101" s="357"/>
      <c r="AG101" s="357"/>
      <c r="AH101" s="356"/>
      <c r="AI101" s="357"/>
      <c r="AJ101" s="357"/>
      <c r="AK101" s="356"/>
      <c r="AL101" s="357"/>
      <c r="AM101" s="357"/>
      <c r="AN101" s="356"/>
      <c r="AO101" s="357"/>
      <c r="AP101" s="357"/>
      <c r="AQ101" s="356"/>
      <c r="AR101" s="357"/>
      <c r="AS101" s="357"/>
      <c r="AT101" s="356"/>
      <c r="AU101" s="357"/>
      <c r="AV101" s="357"/>
      <c r="AW101" s="356"/>
      <c r="AX101" s="357"/>
      <c r="AY101" s="357"/>
      <c r="AZ101" s="356"/>
      <c r="BA101" s="357"/>
      <c r="BB101" s="357"/>
      <c r="BC101" s="356"/>
      <c r="BD101" s="357"/>
      <c r="BE101" s="357"/>
      <c r="BF101" s="356"/>
      <c r="BG101" s="357"/>
      <c r="BH101" s="357"/>
      <c r="BI101" s="356"/>
      <c r="BJ101" s="357"/>
      <c r="BK101" s="357"/>
      <c r="BL101" s="356"/>
      <c r="BM101" s="357"/>
      <c r="BN101" s="357"/>
      <c r="BO101" s="356"/>
      <c r="BP101" s="357"/>
      <c r="BQ101" s="357"/>
      <c r="BR101" s="356"/>
      <c r="BS101" s="357"/>
      <c r="BT101" s="357"/>
      <c r="BU101" s="356"/>
      <c r="BV101" s="357"/>
      <c r="BW101" s="357"/>
      <c r="BX101" s="356"/>
      <c r="BY101" s="357"/>
      <c r="BZ101" s="357"/>
      <c r="CA101" s="356"/>
      <c r="CB101" s="357"/>
      <c r="CC101" s="357"/>
      <c r="CD101" s="356"/>
      <c r="CE101" s="357"/>
      <c r="CF101" s="357"/>
      <c r="CG101" s="356"/>
      <c r="CH101" s="357"/>
      <c r="CI101" s="357"/>
      <c r="CJ101" s="356"/>
      <c r="CK101" s="357"/>
      <c r="CL101" s="357"/>
      <c r="CM101" s="356"/>
      <c r="CN101" s="357"/>
      <c r="CO101" s="357"/>
      <c r="CP101" s="356"/>
      <c r="CQ101" s="357"/>
      <c r="CR101" s="357"/>
      <c r="CS101" s="356"/>
      <c r="CT101" s="357"/>
      <c r="CU101" s="357"/>
      <c r="CV101" s="358"/>
      <c r="CW101" s="357"/>
      <c r="CX101" s="357"/>
      <c r="CY101" s="358"/>
      <c r="CZ101" s="357"/>
      <c r="DA101" s="357"/>
    </row>
    <row r="102" spans="1:105" s="159" customFormat="1">
      <c r="A102" s="349"/>
      <c r="B102" s="349"/>
      <c r="C102" s="349"/>
      <c r="D102" s="389"/>
      <c r="E102" s="351"/>
      <c r="F102" s="386"/>
      <c r="G102" s="387"/>
      <c r="H102" s="354"/>
      <c r="I102" s="354"/>
      <c r="J102" s="354"/>
      <c r="K102" s="354"/>
      <c r="L102" s="348"/>
      <c r="M102" s="355"/>
      <c r="N102" s="355"/>
      <c r="O102" s="355"/>
      <c r="P102" s="356"/>
      <c r="Q102" s="357"/>
      <c r="R102" s="357"/>
      <c r="S102" s="356"/>
      <c r="T102" s="357"/>
      <c r="U102" s="357"/>
      <c r="V102" s="356"/>
      <c r="W102" s="357"/>
      <c r="X102" s="357"/>
      <c r="Y102" s="356"/>
      <c r="Z102" s="357"/>
      <c r="AA102" s="357"/>
      <c r="AB102" s="356"/>
      <c r="AC102" s="357"/>
      <c r="AD102" s="357"/>
      <c r="AE102" s="356"/>
      <c r="AF102" s="357"/>
      <c r="AG102" s="357"/>
      <c r="AH102" s="356"/>
      <c r="AI102" s="357"/>
      <c r="AJ102" s="357"/>
      <c r="AK102" s="356"/>
      <c r="AL102" s="357"/>
      <c r="AM102" s="357"/>
      <c r="AN102" s="356"/>
      <c r="AO102" s="357"/>
      <c r="AP102" s="357"/>
      <c r="AQ102" s="356"/>
      <c r="AR102" s="357"/>
      <c r="AS102" s="357"/>
      <c r="AT102" s="356"/>
      <c r="AU102" s="357"/>
      <c r="AV102" s="357"/>
      <c r="AW102" s="356"/>
      <c r="AX102" s="357"/>
      <c r="AY102" s="357"/>
      <c r="AZ102" s="356"/>
      <c r="BA102" s="357"/>
      <c r="BB102" s="357"/>
      <c r="BC102" s="356"/>
      <c r="BD102" s="357"/>
      <c r="BE102" s="357"/>
      <c r="BF102" s="356"/>
      <c r="BG102" s="357"/>
      <c r="BH102" s="357"/>
      <c r="BI102" s="356"/>
      <c r="BJ102" s="357"/>
      <c r="BK102" s="357"/>
      <c r="BL102" s="356"/>
      <c r="BM102" s="357"/>
      <c r="BN102" s="357"/>
      <c r="BO102" s="356"/>
      <c r="BP102" s="357"/>
      <c r="BQ102" s="357"/>
      <c r="BR102" s="356"/>
      <c r="BS102" s="357"/>
      <c r="BT102" s="357"/>
      <c r="BU102" s="356"/>
      <c r="BV102" s="357"/>
      <c r="BW102" s="357"/>
      <c r="BX102" s="356"/>
      <c r="BY102" s="357"/>
      <c r="BZ102" s="357"/>
      <c r="CA102" s="356"/>
      <c r="CB102" s="357"/>
      <c r="CC102" s="357"/>
      <c r="CD102" s="356"/>
      <c r="CE102" s="357"/>
      <c r="CF102" s="357"/>
      <c r="CG102" s="356"/>
      <c r="CH102" s="357"/>
      <c r="CI102" s="357"/>
      <c r="CJ102" s="356"/>
      <c r="CK102" s="357"/>
      <c r="CL102" s="357"/>
      <c r="CM102" s="356"/>
      <c r="CN102" s="357"/>
      <c r="CO102" s="357"/>
      <c r="CP102" s="356"/>
      <c r="CQ102" s="357"/>
      <c r="CR102" s="357"/>
      <c r="CS102" s="356"/>
      <c r="CT102" s="357"/>
      <c r="CU102" s="357"/>
      <c r="CV102" s="358"/>
      <c r="CW102" s="357"/>
      <c r="CX102" s="357"/>
      <c r="CY102" s="358"/>
      <c r="CZ102" s="357"/>
      <c r="DA102" s="357"/>
    </row>
    <row r="103" spans="1:105" s="159" customFormat="1">
      <c r="A103" s="349"/>
      <c r="B103" s="349"/>
      <c r="C103" s="349"/>
      <c r="D103" s="346"/>
      <c r="E103" s="351"/>
      <c r="F103" s="390"/>
      <c r="G103" s="387"/>
      <c r="H103" s="354"/>
      <c r="I103" s="354"/>
      <c r="J103" s="354"/>
      <c r="K103" s="354"/>
      <c r="L103" s="348"/>
      <c r="M103" s="355"/>
      <c r="N103" s="355"/>
      <c r="O103" s="355"/>
      <c r="P103" s="356"/>
      <c r="Q103" s="357"/>
      <c r="R103" s="357"/>
      <c r="S103" s="356"/>
      <c r="T103" s="357"/>
      <c r="U103" s="357"/>
      <c r="V103" s="356"/>
      <c r="W103" s="357"/>
      <c r="X103" s="357"/>
      <c r="Y103" s="356"/>
      <c r="Z103" s="357"/>
      <c r="AA103" s="357"/>
      <c r="AB103" s="356"/>
      <c r="AC103" s="357"/>
      <c r="AD103" s="357"/>
      <c r="AE103" s="356"/>
      <c r="AF103" s="357"/>
      <c r="AG103" s="357"/>
      <c r="AH103" s="356"/>
      <c r="AI103" s="357"/>
      <c r="AJ103" s="357"/>
      <c r="AK103" s="356"/>
      <c r="AL103" s="357"/>
      <c r="AM103" s="357"/>
      <c r="AN103" s="356"/>
      <c r="AO103" s="357"/>
      <c r="AP103" s="357"/>
      <c r="AQ103" s="356"/>
      <c r="AR103" s="357"/>
      <c r="AS103" s="357"/>
      <c r="AT103" s="356"/>
      <c r="AU103" s="357"/>
      <c r="AV103" s="357"/>
      <c r="AW103" s="356"/>
      <c r="AX103" s="357"/>
      <c r="AY103" s="357"/>
      <c r="AZ103" s="356"/>
      <c r="BA103" s="357"/>
      <c r="BB103" s="357"/>
      <c r="BC103" s="356"/>
      <c r="BD103" s="357"/>
      <c r="BE103" s="357"/>
      <c r="BF103" s="356"/>
      <c r="BG103" s="357"/>
      <c r="BH103" s="357"/>
      <c r="BI103" s="356"/>
      <c r="BJ103" s="357"/>
      <c r="BK103" s="357"/>
      <c r="BL103" s="356"/>
      <c r="BM103" s="357"/>
      <c r="BN103" s="357"/>
      <c r="BO103" s="356"/>
      <c r="BP103" s="357"/>
      <c r="BQ103" s="357"/>
      <c r="BR103" s="356"/>
      <c r="BS103" s="357"/>
      <c r="BT103" s="357"/>
      <c r="BU103" s="356"/>
      <c r="BV103" s="357"/>
      <c r="BW103" s="357"/>
      <c r="BX103" s="356"/>
      <c r="BY103" s="357"/>
      <c r="BZ103" s="357"/>
      <c r="CA103" s="356"/>
      <c r="CB103" s="357"/>
      <c r="CC103" s="357"/>
      <c r="CD103" s="356"/>
      <c r="CE103" s="357"/>
      <c r="CF103" s="357"/>
      <c r="CG103" s="356"/>
      <c r="CH103" s="357"/>
      <c r="CI103" s="357"/>
      <c r="CJ103" s="356"/>
      <c r="CK103" s="357"/>
      <c r="CL103" s="357"/>
      <c r="CM103" s="356"/>
      <c r="CN103" s="357"/>
      <c r="CO103" s="357"/>
      <c r="CP103" s="356"/>
      <c r="CQ103" s="357"/>
      <c r="CR103" s="357"/>
      <c r="CS103" s="356"/>
      <c r="CT103" s="357"/>
      <c r="CU103" s="357"/>
      <c r="CV103" s="358"/>
      <c r="CW103" s="357"/>
      <c r="CX103" s="357"/>
      <c r="CY103" s="358"/>
      <c r="CZ103" s="357"/>
      <c r="DA103" s="357"/>
    </row>
    <row r="104" spans="1:105" s="159" customFormat="1">
      <c r="A104" s="349"/>
      <c r="B104" s="349"/>
      <c r="C104" s="349"/>
      <c r="D104" s="357"/>
      <c r="E104" s="351"/>
      <c r="F104" s="390"/>
      <c r="G104" s="387"/>
      <c r="H104" s="354"/>
      <c r="I104" s="354"/>
      <c r="J104" s="354"/>
      <c r="K104" s="354"/>
      <c r="L104" s="348"/>
      <c r="M104" s="355"/>
      <c r="N104" s="355"/>
      <c r="O104" s="355"/>
      <c r="P104" s="356"/>
      <c r="Q104" s="357"/>
      <c r="R104" s="357"/>
      <c r="S104" s="356"/>
      <c r="T104" s="357"/>
      <c r="U104" s="357"/>
      <c r="V104" s="356"/>
      <c r="W104" s="357"/>
      <c r="X104" s="357"/>
      <c r="Y104" s="356"/>
      <c r="Z104" s="357"/>
      <c r="AA104" s="357"/>
      <c r="AB104" s="356"/>
      <c r="AC104" s="357"/>
      <c r="AD104" s="357"/>
      <c r="AE104" s="356"/>
      <c r="AF104" s="357"/>
      <c r="AG104" s="357"/>
      <c r="AH104" s="356"/>
      <c r="AI104" s="357"/>
      <c r="AJ104" s="357"/>
      <c r="AK104" s="356"/>
      <c r="AL104" s="357"/>
      <c r="AM104" s="357"/>
      <c r="AN104" s="356"/>
      <c r="AO104" s="357"/>
      <c r="AP104" s="357"/>
      <c r="AQ104" s="356"/>
      <c r="AR104" s="357"/>
      <c r="AS104" s="357"/>
      <c r="AT104" s="356"/>
      <c r="AU104" s="357"/>
      <c r="AV104" s="357"/>
      <c r="AW104" s="356"/>
      <c r="AX104" s="357"/>
      <c r="AY104" s="357"/>
      <c r="AZ104" s="356"/>
      <c r="BA104" s="357"/>
      <c r="BB104" s="357"/>
      <c r="BC104" s="356"/>
      <c r="BD104" s="357"/>
      <c r="BE104" s="357"/>
      <c r="BF104" s="356"/>
      <c r="BG104" s="357"/>
      <c r="BH104" s="357"/>
      <c r="BI104" s="356"/>
      <c r="BJ104" s="357"/>
      <c r="BK104" s="357"/>
      <c r="BL104" s="356"/>
      <c r="BM104" s="357"/>
      <c r="BN104" s="357"/>
      <c r="BO104" s="356"/>
      <c r="BP104" s="357"/>
      <c r="BQ104" s="357"/>
      <c r="BR104" s="356"/>
      <c r="BS104" s="357"/>
      <c r="BT104" s="357"/>
      <c r="BU104" s="356"/>
      <c r="BV104" s="357"/>
      <c r="BW104" s="357"/>
      <c r="BX104" s="356"/>
      <c r="BY104" s="357"/>
      <c r="BZ104" s="357"/>
      <c r="CA104" s="356"/>
      <c r="CB104" s="357"/>
      <c r="CC104" s="357"/>
      <c r="CD104" s="356"/>
      <c r="CE104" s="357"/>
      <c r="CF104" s="357"/>
      <c r="CG104" s="356"/>
      <c r="CH104" s="357"/>
      <c r="CI104" s="357"/>
      <c r="CJ104" s="356"/>
      <c r="CK104" s="357"/>
      <c r="CL104" s="357"/>
      <c r="CM104" s="356"/>
      <c r="CN104" s="357"/>
      <c r="CO104" s="357"/>
      <c r="CP104" s="356"/>
      <c r="CQ104" s="357"/>
      <c r="CR104" s="357"/>
      <c r="CS104" s="356"/>
      <c r="CT104" s="357"/>
      <c r="CU104" s="357"/>
      <c r="CV104" s="358"/>
      <c r="CW104" s="357"/>
      <c r="CX104" s="357"/>
      <c r="CY104" s="358"/>
      <c r="CZ104" s="357"/>
      <c r="DA104" s="357"/>
    </row>
    <row r="105" spans="1:105" s="159" customFormat="1">
      <c r="A105" s="349"/>
      <c r="B105" s="349"/>
      <c r="C105" s="349"/>
      <c r="D105" s="357"/>
      <c r="E105" s="351"/>
      <c r="F105" s="390"/>
      <c r="G105" s="387"/>
      <c r="H105" s="354"/>
      <c r="I105" s="354"/>
      <c r="J105" s="354"/>
      <c r="K105" s="354"/>
      <c r="L105" s="348"/>
      <c r="M105" s="355"/>
      <c r="N105" s="355"/>
      <c r="O105" s="355"/>
      <c r="P105" s="356"/>
      <c r="Q105" s="357"/>
      <c r="R105" s="357"/>
      <c r="S105" s="356"/>
      <c r="T105" s="357"/>
      <c r="U105" s="357"/>
      <c r="V105" s="356"/>
      <c r="W105" s="357"/>
      <c r="X105" s="357"/>
      <c r="Y105" s="356"/>
      <c r="Z105" s="357"/>
      <c r="AA105" s="357"/>
      <c r="AB105" s="356"/>
      <c r="AC105" s="357"/>
      <c r="AD105" s="357"/>
      <c r="AE105" s="356"/>
      <c r="AF105" s="357"/>
      <c r="AG105" s="357"/>
      <c r="AH105" s="356"/>
      <c r="AI105" s="357"/>
      <c r="AJ105" s="357"/>
      <c r="AK105" s="356"/>
      <c r="AL105" s="357"/>
      <c r="AM105" s="357"/>
      <c r="AN105" s="356"/>
      <c r="AO105" s="357"/>
      <c r="AP105" s="357"/>
      <c r="AQ105" s="356"/>
      <c r="AR105" s="357"/>
      <c r="AS105" s="357"/>
      <c r="AT105" s="356"/>
      <c r="AU105" s="357"/>
      <c r="AV105" s="357"/>
      <c r="AW105" s="356"/>
      <c r="AX105" s="357"/>
      <c r="AY105" s="357"/>
      <c r="AZ105" s="356"/>
      <c r="BA105" s="357"/>
      <c r="BB105" s="357"/>
      <c r="BC105" s="356"/>
      <c r="BD105" s="357"/>
      <c r="BE105" s="357"/>
      <c r="BF105" s="356"/>
      <c r="BG105" s="357"/>
      <c r="BH105" s="357"/>
      <c r="BI105" s="356"/>
      <c r="BJ105" s="357"/>
      <c r="BK105" s="357"/>
      <c r="BL105" s="356"/>
      <c r="BM105" s="357"/>
      <c r="BN105" s="357"/>
      <c r="BO105" s="356"/>
      <c r="BP105" s="357"/>
      <c r="BQ105" s="357"/>
      <c r="BR105" s="356"/>
      <c r="BS105" s="357"/>
      <c r="BT105" s="357"/>
      <c r="BU105" s="356"/>
      <c r="BV105" s="357"/>
      <c r="BW105" s="357"/>
      <c r="BX105" s="356"/>
      <c r="BY105" s="357"/>
      <c r="BZ105" s="357"/>
      <c r="CA105" s="356"/>
      <c r="CB105" s="357"/>
      <c r="CC105" s="357"/>
      <c r="CD105" s="356"/>
      <c r="CE105" s="357"/>
      <c r="CF105" s="357"/>
      <c r="CG105" s="356"/>
      <c r="CH105" s="357"/>
      <c r="CI105" s="357"/>
      <c r="CJ105" s="356"/>
      <c r="CK105" s="357"/>
      <c r="CL105" s="357"/>
      <c r="CM105" s="356"/>
      <c r="CN105" s="357"/>
      <c r="CO105" s="357"/>
      <c r="CP105" s="356"/>
      <c r="CQ105" s="357"/>
      <c r="CR105" s="357"/>
      <c r="CS105" s="356"/>
      <c r="CT105" s="357"/>
      <c r="CU105" s="357"/>
      <c r="CV105" s="358"/>
      <c r="CW105" s="357"/>
      <c r="CX105" s="357"/>
      <c r="CY105" s="358"/>
      <c r="CZ105" s="357"/>
      <c r="DA105" s="357"/>
    </row>
    <row r="106" spans="1:105" s="159" customFormat="1">
      <c r="A106" s="349"/>
      <c r="B106" s="349"/>
      <c r="C106" s="349"/>
      <c r="D106" s="357"/>
      <c r="E106" s="351"/>
      <c r="F106" s="390"/>
      <c r="G106" s="387"/>
      <c r="H106" s="354"/>
      <c r="I106" s="354"/>
      <c r="J106" s="354"/>
      <c r="K106" s="354"/>
      <c r="L106" s="348"/>
      <c r="M106" s="355"/>
      <c r="N106" s="355"/>
      <c r="O106" s="355"/>
      <c r="P106" s="356"/>
      <c r="Q106" s="357"/>
      <c r="R106" s="357"/>
      <c r="S106" s="356"/>
      <c r="T106" s="357"/>
      <c r="U106" s="357"/>
      <c r="V106" s="356"/>
      <c r="W106" s="357"/>
      <c r="X106" s="357"/>
      <c r="Y106" s="356"/>
      <c r="Z106" s="357"/>
      <c r="AA106" s="357"/>
      <c r="AB106" s="356"/>
      <c r="AC106" s="357"/>
      <c r="AD106" s="357"/>
      <c r="AE106" s="356"/>
      <c r="AF106" s="357"/>
      <c r="AG106" s="357"/>
      <c r="AH106" s="356"/>
      <c r="AI106" s="357"/>
      <c r="AJ106" s="357"/>
      <c r="AK106" s="356"/>
      <c r="AL106" s="357"/>
      <c r="AM106" s="357"/>
      <c r="AN106" s="356"/>
      <c r="AO106" s="357"/>
      <c r="AP106" s="357"/>
      <c r="AQ106" s="356"/>
      <c r="AR106" s="357"/>
      <c r="AS106" s="357"/>
      <c r="AT106" s="356"/>
      <c r="AU106" s="357"/>
      <c r="AV106" s="357"/>
      <c r="AW106" s="356"/>
      <c r="AX106" s="357"/>
      <c r="AY106" s="357"/>
      <c r="AZ106" s="356"/>
      <c r="BA106" s="357"/>
      <c r="BB106" s="357"/>
      <c r="BC106" s="356"/>
      <c r="BD106" s="357"/>
      <c r="BE106" s="357"/>
      <c r="BF106" s="356"/>
      <c r="BG106" s="357"/>
      <c r="BH106" s="357"/>
      <c r="BI106" s="356"/>
      <c r="BJ106" s="357"/>
      <c r="BK106" s="357"/>
      <c r="BL106" s="356"/>
      <c r="BM106" s="357"/>
      <c r="BN106" s="357"/>
      <c r="BO106" s="356"/>
      <c r="BP106" s="357"/>
      <c r="BQ106" s="357"/>
      <c r="BR106" s="356"/>
      <c r="BS106" s="357"/>
      <c r="BT106" s="357"/>
      <c r="BU106" s="356"/>
      <c r="BV106" s="357"/>
      <c r="BW106" s="357"/>
      <c r="BX106" s="356"/>
      <c r="BY106" s="357"/>
      <c r="BZ106" s="357"/>
      <c r="CA106" s="356"/>
      <c r="CB106" s="357"/>
      <c r="CC106" s="357"/>
      <c r="CD106" s="356"/>
      <c r="CE106" s="357"/>
      <c r="CF106" s="357"/>
      <c r="CG106" s="356"/>
      <c r="CH106" s="357"/>
      <c r="CI106" s="357"/>
      <c r="CJ106" s="356"/>
      <c r="CK106" s="357"/>
      <c r="CL106" s="357"/>
      <c r="CM106" s="356"/>
      <c r="CN106" s="357"/>
      <c r="CO106" s="357"/>
      <c r="CP106" s="356"/>
      <c r="CQ106" s="357"/>
      <c r="CR106" s="357"/>
      <c r="CS106" s="356"/>
      <c r="CT106" s="357"/>
      <c r="CU106" s="357"/>
      <c r="CV106" s="358"/>
      <c r="CW106" s="357"/>
      <c r="CX106" s="357"/>
      <c r="CY106" s="358"/>
      <c r="CZ106" s="357"/>
      <c r="DA106" s="357"/>
    </row>
    <row r="107" spans="1:105" s="159" customFormat="1">
      <c r="A107" s="349"/>
      <c r="B107" s="349"/>
      <c r="C107" s="349"/>
      <c r="D107" s="346"/>
      <c r="E107" s="351"/>
      <c r="F107" s="390"/>
      <c r="G107" s="387"/>
      <c r="H107" s="354"/>
      <c r="I107" s="354"/>
      <c r="J107" s="354"/>
      <c r="K107" s="354"/>
      <c r="L107" s="348"/>
      <c r="M107" s="355"/>
      <c r="N107" s="355"/>
      <c r="O107" s="355"/>
      <c r="P107" s="356"/>
      <c r="Q107" s="357"/>
      <c r="R107" s="357"/>
      <c r="S107" s="356"/>
      <c r="T107" s="357"/>
      <c r="U107" s="357"/>
      <c r="V107" s="356"/>
      <c r="W107" s="357"/>
      <c r="X107" s="357"/>
      <c r="Y107" s="356"/>
      <c r="Z107" s="357"/>
      <c r="AA107" s="357"/>
      <c r="AB107" s="356"/>
      <c r="AC107" s="357"/>
      <c r="AD107" s="357"/>
      <c r="AE107" s="356"/>
      <c r="AF107" s="357"/>
      <c r="AG107" s="357"/>
      <c r="AH107" s="356"/>
      <c r="AI107" s="357"/>
      <c r="AJ107" s="357"/>
      <c r="AK107" s="356"/>
      <c r="AL107" s="357"/>
      <c r="AM107" s="357"/>
      <c r="AN107" s="356"/>
      <c r="AO107" s="357"/>
      <c r="AP107" s="357"/>
      <c r="AQ107" s="356"/>
      <c r="AR107" s="357"/>
      <c r="AS107" s="357"/>
      <c r="AT107" s="356"/>
      <c r="AU107" s="357"/>
      <c r="AV107" s="357"/>
      <c r="AW107" s="356"/>
      <c r="AX107" s="357"/>
      <c r="AY107" s="357"/>
      <c r="AZ107" s="356"/>
      <c r="BA107" s="357"/>
      <c r="BB107" s="357"/>
      <c r="BC107" s="356"/>
      <c r="BD107" s="357"/>
      <c r="BE107" s="357"/>
      <c r="BF107" s="356"/>
      <c r="BG107" s="357"/>
      <c r="BH107" s="357"/>
      <c r="BI107" s="356"/>
      <c r="BJ107" s="357"/>
      <c r="BK107" s="357"/>
      <c r="BL107" s="356"/>
      <c r="BM107" s="357"/>
      <c r="BN107" s="357"/>
      <c r="BO107" s="356"/>
      <c r="BP107" s="357"/>
      <c r="BQ107" s="357"/>
      <c r="BR107" s="356"/>
      <c r="BS107" s="357"/>
      <c r="BT107" s="357"/>
      <c r="BU107" s="356"/>
      <c r="BV107" s="357"/>
      <c r="BW107" s="357"/>
      <c r="BX107" s="356"/>
      <c r="BY107" s="357"/>
      <c r="BZ107" s="357"/>
      <c r="CA107" s="356"/>
      <c r="CB107" s="357"/>
      <c r="CC107" s="357"/>
      <c r="CD107" s="356"/>
      <c r="CE107" s="357"/>
      <c r="CF107" s="357"/>
      <c r="CG107" s="356"/>
      <c r="CH107" s="357"/>
      <c r="CI107" s="357"/>
      <c r="CJ107" s="356"/>
      <c r="CK107" s="357"/>
      <c r="CL107" s="357"/>
      <c r="CM107" s="356"/>
      <c r="CN107" s="357"/>
      <c r="CO107" s="357"/>
      <c r="CP107" s="356"/>
      <c r="CQ107" s="357"/>
      <c r="CR107" s="357"/>
      <c r="CS107" s="356"/>
      <c r="CT107" s="357"/>
      <c r="CU107" s="357"/>
      <c r="CV107" s="358"/>
      <c r="CW107" s="357"/>
      <c r="CX107" s="357"/>
      <c r="CY107" s="358"/>
      <c r="CZ107" s="357"/>
      <c r="DA107" s="357"/>
    </row>
    <row r="108" spans="1:105" s="159" customFormat="1">
      <c r="A108" s="349"/>
      <c r="B108" s="349"/>
      <c r="C108" s="349"/>
      <c r="D108" s="388"/>
      <c r="E108" s="351"/>
      <c r="F108" s="390"/>
      <c r="G108" s="387"/>
      <c r="H108" s="354"/>
      <c r="I108" s="354"/>
      <c r="J108" s="354"/>
      <c r="K108" s="354"/>
      <c r="L108" s="348"/>
      <c r="M108" s="355"/>
      <c r="N108" s="355"/>
      <c r="O108" s="355"/>
      <c r="P108" s="356"/>
      <c r="Q108" s="357"/>
      <c r="R108" s="357"/>
      <c r="S108" s="356"/>
      <c r="T108" s="357"/>
      <c r="U108" s="357"/>
      <c r="V108" s="356"/>
      <c r="W108" s="357"/>
      <c r="X108" s="357"/>
      <c r="Y108" s="356"/>
      <c r="Z108" s="357"/>
      <c r="AA108" s="357"/>
      <c r="AB108" s="356"/>
      <c r="AC108" s="357"/>
      <c r="AD108" s="357"/>
      <c r="AE108" s="356"/>
      <c r="AF108" s="357"/>
      <c r="AG108" s="357"/>
      <c r="AH108" s="356"/>
      <c r="AI108" s="357"/>
      <c r="AJ108" s="357"/>
      <c r="AK108" s="356"/>
      <c r="AL108" s="357"/>
      <c r="AM108" s="357"/>
      <c r="AN108" s="356"/>
      <c r="AO108" s="357"/>
      <c r="AP108" s="357"/>
      <c r="AQ108" s="356"/>
      <c r="AR108" s="357"/>
      <c r="AS108" s="357"/>
      <c r="AT108" s="356"/>
      <c r="AU108" s="357"/>
      <c r="AV108" s="357"/>
      <c r="AW108" s="356"/>
      <c r="AX108" s="357"/>
      <c r="AY108" s="357"/>
      <c r="AZ108" s="356"/>
      <c r="BA108" s="357"/>
      <c r="BB108" s="357"/>
      <c r="BC108" s="356"/>
      <c r="BD108" s="357"/>
      <c r="BE108" s="357"/>
      <c r="BF108" s="356"/>
      <c r="BG108" s="357"/>
      <c r="BH108" s="357"/>
      <c r="BI108" s="356"/>
      <c r="BJ108" s="357"/>
      <c r="BK108" s="357"/>
      <c r="BL108" s="356"/>
      <c r="BM108" s="357"/>
      <c r="BN108" s="357"/>
      <c r="BO108" s="356"/>
      <c r="BP108" s="357"/>
      <c r="BQ108" s="357"/>
      <c r="BR108" s="356"/>
      <c r="BS108" s="357"/>
      <c r="BT108" s="357"/>
      <c r="BU108" s="356"/>
      <c r="BV108" s="357"/>
      <c r="BW108" s="357"/>
      <c r="BX108" s="356"/>
      <c r="BY108" s="357"/>
      <c r="BZ108" s="357"/>
      <c r="CA108" s="356"/>
      <c r="CB108" s="357"/>
      <c r="CC108" s="357"/>
      <c r="CD108" s="356"/>
      <c r="CE108" s="357"/>
      <c r="CF108" s="357"/>
      <c r="CG108" s="356"/>
      <c r="CH108" s="357"/>
      <c r="CI108" s="357"/>
      <c r="CJ108" s="356"/>
      <c r="CK108" s="357"/>
      <c r="CL108" s="357"/>
      <c r="CM108" s="356"/>
      <c r="CN108" s="357"/>
      <c r="CO108" s="357"/>
      <c r="CP108" s="356"/>
      <c r="CQ108" s="357"/>
      <c r="CR108" s="357"/>
      <c r="CS108" s="356"/>
      <c r="CT108" s="357"/>
      <c r="CU108" s="357"/>
      <c r="CV108" s="358"/>
      <c r="CW108" s="357"/>
      <c r="CX108" s="357"/>
      <c r="CY108" s="358"/>
      <c r="CZ108" s="357"/>
      <c r="DA108" s="357"/>
    </row>
    <row r="109" spans="1:105" s="159" customFormat="1">
      <c r="A109" s="349"/>
      <c r="B109" s="349"/>
      <c r="C109" s="349"/>
      <c r="D109" s="389"/>
      <c r="E109" s="351"/>
      <c r="F109" s="390"/>
      <c r="G109" s="387"/>
      <c r="H109" s="354"/>
      <c r="I109" s="354"/>
      <c r="J109" s="354"/>
      <c r="K109" s="354"/>
      <c r="L109" s="348"/>
      <c r="M109" s="355"/>
      <c r="N109" s="355"/>
      <c r="O109" s="355"/>
      <c r="P109" s="356"/>
      <c r="Q109" s="357"/>
      <c r="R109" s="357"/>
      <c r="S109" s="356"/>
      <c r="T109" s="357"/>
      <c r="U109" s="357"/>
      <c r="V109" s="356"/>
      <c r="W109" s="357"/>
      <c r="X109" s="357"/>
      <c r="Y109" s="356"/>
      <c r="Z109" s="357"/>
      <c r="AA109" s="357"/>
      <c r="AB109" s="356"/>
      <c r="AC109" s="357"/>
      <c r="AD109" s="357"/>
      <c r="AE109" s="356"/>
      <c r="AF109" s="357"/>
      <c r="AG109" s="357"/>
      <c r="AH109" s="356"/>
      <c r="AI109" s="357"/>
      <c r="AJ109" s="357"/>
      <c r="AK109" s="356"/>
      <c r="AL109" s="357"/>
      <c r="AM109" s="357"/>
      <c r="AN109" s="356"/>
      <c r="AO109" s="357"/>
      <c r="AP109" s="357"/>
      <c r="AQ109" s="356"/>
      <c r="AR109" s="357"/>
      <c r="AS109" s="357"/>
      <c r="AT109" s="356"/>
      <c r="AU109" s="357"/>
      <c r="AV109" s="357"/>
      <c r="AW109" s="356"/>
      <c r="AX109" s="357"/>
      <c r="AY109" s="357"/>
      <c r="AZ109" s="356"/>
      <c r="BA109" s="357"/>
      <c r="BB109" s="357"/>
      <c r="BC109" s="356"/>
      <c r="BD109" s="357"/>
      <c r="BE109" s="357"/>
      <c r="BF109" s="356"/>
      <c r="BG109" s="357"/>
      <c r="BH109" s="357"/>
      <c r="BI109" s="356"/>
      <c r="BJ109" s="357"/>
      <c r="BK109" s="357"/>
      <c r="BL109" s="356"/>
      <c r="BM109" s="357"/>
      <c r="BN109" s="357"/>
      <c r="BO109" s="356"/>
      <c r="BP109" s="357"/>
      <c r="BQ109" s="357"/>
      <c r="BR109" s="356"/>
      <c r="BS109" s="357"/>
      <c r="BT109" s="357"/>
      <c r="BU109" s="356"/>
      <c r="BV109" s="357"/>
      <c r="BW109" s="357"/>
      <c r="BX109" s="356"/>
      <c r="BY109" s="357"/>
      <c r="BZ109" s="357"/>
      <c r="CA109" s="356"/>
      <c r="CB109" s="357"/>
      <c r="CC109" s="357"/>
      <c r="CD109" s="356"/>
      <c r="CE109" s="357"/>
      <c r="CF109" s="357"/>
      <c r="CG109" s="356"/>
      <c r="CH109" s="357"/>
      <c r="CI109" s="357"/>
      <c r="CJ109" s="356"/>
      <c r="CK109" s="357"/>
      <c r="CL109" s="357"/>
      <c r="CM109" s="356"/>
      <c r="CN109" s="357"/>
      <c r="CO109" s="357"/>
      <c r="CP109" s="356"/>
      <c r="CQ109" s="357"/>
      <c r="CR109" s="357"/>
      <c r="CS109" s="356"/>
      <c r="CT109" s="357"/>
      <c r="CU109" s="357"/>
      <c r="CV109" s="358"/>
      <c r="CW109" s="357"/>
      <c r="CX109" s="357"/>
      <c r="CY109" s="358"/>
      <c r="CZ109" s="357"/>
      <c r="DA109" s="357"/>
    </row>
    <row r="110" spans="1:105" s="319" customFormat="1">
      <c r="A110" s="349"/>
      <c r="B110" s="349"/>
      <c r="C110" s="349"/>
      <c r="D110" s="357"/>
      <c r="E110" s="351"/>
      <c r="F110" s="390"/>
      <c r="G110" s="387"/>
      <c r="H110" s="354"/>
      <c r="I110" s="354"/>
      <c r="J110" s="354"/>
      <c r="K110" s="354"/>
      <c r="L110" s="348"/>
      <c r="M110" s="355"/>
      <c r="N110" s="355"/>
      <c r="O110" s="355"/>
      <c r="P110" s="356"/>
      <c r="Q110" s="357"/>
      <c r="R110" s="357"/>
      <c r="S110" s="356"/>
      <c r="T110" s="357"/>
      <c r="U110" s="357"/>
      <c r="V110" s="356"/>
      <c r="W110" s="357"/>
      <c r="X110" s="357"/>
      <c r="Y110" s="356"/>
      <c r="Z110" s="357"/>
      <c r="AA110" s="357"/>
      <c r="AB110" s="356"/>
      <c r="AC110" s="357"/>
      <c r="AD110" s="357"/>
      <c r="AE110" s="356"/>
      <c r="AF110" s="357"/>
      <c r="AG110" s="357"/>
      <c r="AH110" s="356"/>
      <c r="AI110" s="357"/>
      <c r="AJ110" s="357"/>
      <c r="AK110" s="356"/>
      <c r="AL110" s="357"/>
      <c r="AM110" s="357"/>
      <c r="AN110" s="356"/>
      <c r="AO110" s="357"/>
      <c r="AP110" s="357"/>
      <c r="AQ110" s="356"/>
      <c r="AR110" s="357"/>
      <c r="AS110" s="357"/>
      <c r="AT110" s="356"/>
      <c r="AU110" s="357"/>
      <c r="AV110" s="357"/>
      <c r="AW110" s="356"/>
      <c r="AX110" s="357"/>
      <c r="AY110" s="357"/>
      <c r="AZ110" s="356"/>
      <c r="BA110" s="357"/>
      <c r="BB110" s="357"/>
      <c r="BC110" s="356"/>
      <c r="BD110" s="357"/>
      <c r="BE110" s="357"/>
      <c r="BF110" s="356"/>
      <c r="BG110" s="357"/>
      <c r="BH110" s="357"/>
      <c r="BI110" s="356"/>
      <c r="BJ110" s="357"/>
      <c r="BK110" s="357"/>
      <c r="BL110" s="356"/>
      <c r="BM110" s="357"/>
      <c r="BN110" s="357"/>
      <c r="BO110" s="356"/>
      <c r="BP110" s="357"/>
      <c r="BQ110" s="357"/>
      <c r="BR110" s="356"/>
      <c r="BS110" s="357"/>
      <c r="BT110" s="357"/>
      <c r="BU110" s="356"/>
      <c r="BV110" s="357"/>
      <c r="BW110" s="357"/>
      <c r="BX110" s="356"/>
      <c r="BY110" s="357"/>
      <c r="BZ110" s="357"/>
      <c r="CA110" s="356"/>
      <c r="CB110" s="357"/>
      <c r="CC110" s="357"/>
      <c r="CD110" s="356"/>
      <c r="CE110" s="357"/>
      <c r="CF110" s="357"/>
      <c r="CG110" s="356"/>
      <c r="CH110" s="357"/>
      <c r="CI110" s="357"/>
      <c r="CJ110" s="356"/>
      <c r="CK110" s="357"/>
      <c r="CL110" s="357"/>
      <c r="CM110" s="356"/>
      <c r="CN110" s="357"/>
      <c r="CO110" s="357"/>
      <c r="CP110" s="356"/>
      <c r="CQ110" s="357"/>
      <c r="CR110" s="357"/>
      <c r="CS110" s="356"/>
      <c r="CT110" s="357"/>
      <c r="CU110" s="357"/>
      <c r="CV110" s="358"/>
      <c r="CW110" s="357"/>
      <c r="CX110" s="357"/>
      <c r="CY110" s="358"/>
      <c r="CZ110" s="357"/>
      <c r="DA110" s="357"/>
    </row>
    <row r="111" spans="1:105" s="159" customFormat="1">
      <c r="A111" s="349"/>
      <c r="B111" s="349"/>
      <c r="C111" s="349"/>
      <c r="D111" s="346"/>
      <c r="E111" s="351"/>
      <c r="F111" s="390"/>
      <c r="G111" s="387"/>
      <c r="H111" s="354"/>
      <c r="I111" s="354"/>
      <c r="J111" s="354"/>
      <c r="K111" s="354"/>
      <c r="L111" s="348"/>
      <c r="M111" s="355"/>
      <c r="N111" s="355"/>
      <c r="O111" s="355"/>
      <c r="P111" s="356"/>
      <c r="Q111" s="357"/>
      <c r="R111" s="357"/>
      <c r="S111" s="356"/>
      <c r="T111" s="357"/>
      <c r="U111" s="357"/>
      <c r="V111" s="356"/>
      <c r="W111" s="357"/>
      <c r="X111" s="357"/>
      <c r="Y111" s="356"/>
      <c r="Z111" s="357"/>
      <c r="AA111" s="357"/>
      <c r="AB111" s="356"/>
      <c r="AC111" s="357"/>
      <c r="AD111" s="357"/>
      <c r="AE111" s="356"/>
      <c r="AF111" s="357"/>
      <c r="AG111" s="357"/>
      <c r="AH111" s="356"/>
      <c r="AI111" s="357"/>
      <c r="AJ111" s="357"/>
      <c r="AK111" s="356"/>
      <c r="AL111" s="357"/>
      <c r="AM111" s="357"/>
      <c r="AN111" s="356"/>
      <c r="AO111" s="357"/>
      <c r="AP111" s="357"/>
      <c r="AQ111" s="356"/>
      <c r="AR111" s="357"/>
      <c r="AS111" s="357"/>
      <c r="AT111" s="356"/>
      <c r="AU111" s="357"/>
      <c r="AV111" s="357"/>
      <c r="AW111" s="356"/>
      <c r="AX111" s="357"/>
      <c r="AY111" s="357"/>
      <c r="AZ111" s="356"/>
      <c r="BA111" s="357"/>
      <c r="BB111" s="357"/>
      <c r="BC111" s="356"/>
      <c r="BD111" s="357"/>
      <c r="BE111" s="357"/>
      <c r="BF111" s="356"/>
      <c r="BG111" s="357"/>
      <c r="BH111" s="357"/>
      <c r="BI111" s="356"/>
      <c r="BJ111" s="357"/>
      <c r="BK111" s="357"/>
      <c r="BL111" s="356"/>
      <c r="BM111" s="357"/>
      <c r="BN111" s="357"/>
      <c r="BO111" s="356"/>
      <c r="BP111" s="357"/>
      <c r="BQ111" s="357"/>
      <c r="BR111" s="356"/>
      <c r="BS111" s="357"/>
      <c r="BT111" s="357"/>
      <c r="BU111" s="356"/>
      <c r="BV111" s="357"/>
      <c r="BW111" s="357"/>
      <c r="BX111" s="356"/>
      <c r="BY111" s="357"/>
      <c r="BZ111" s="357"/>
      <c r="CA111" s="356"/>
      <c r="CB111" s="357"/>
      <c r="CC111" s="357"/>
      <c r="CD111" s="356"/>
      <c r="CE111" s="357"/>
      <c r="CF111" s="357"/>
      <c r="CG111" s="356"/>
      <c r="CH111" s="357"/>
      <c r="CI111" s="357"/>
      <c r="CJ111" s="356"/>
      <c r="CK111" s="357"/>
      <c r="CL111" s="357"/>
      <c r="CM111" s="356"/>
      <c r="CN111" s="357"/>
      <c r="CO111" s="357"/>
      <c r="CP111" s="356"/>
      <c r="CQ111" s="357"/>
      <c r="CR111" s="357"/>
      <c r="CS111" s="356"/>
      <c r="CT111" s="357"/>
      <c r="CU111" s="357"/>
      <c r="CV111" s="358"/>
      <c r="CW111" s="357"/>
      <c r="CX111" s="357"/>
      <c r="CY111" s="358"/>
      <c r="CZ111" s="357"/>
      <c r="DA111" s="357"/>
    </row>
    <row r="112" spans="1:105" s="159" customFormat="1">
      <c r="A112" s="349"/>
      <c r="B112" s="349"/>
      <c r="C112" s="349"/>
      <c r="D112" s="346"/>
      <c r="E112" s="351"/>
      <c r="F112" s="390"/>
      <c r="G112" s="387"/>
      <c r="H112" s="354"/>
      <c r="I112" s="354"/>
      <c r="J112" s="354"/>
      <c r="K112" s="354"/>
      <c r="L112" s="348"/>
      <c r="M112" s="355"/>
      <c r="N112" s="355"/>
      <c r="O112" s="355"/>
      <c r="P112" s="356"/>
      <c r="Q112" s="357"/>
      <c r="R112" s="357"/>
      <c r="S112" s="356"/>
      <c r="T112" s="357"/>
      <c r="U112" s="357"/>
      <c r="V112" s="356"/>
      <c r="W112" s="357"/>
      <c r="X112" s="357"/>
      <c r="Y112" s="356"/>
      <c r="Z112" s="357"/>
      <c r="AA112" s="357"/>
      <c r="AB112" s="356"/>
      <c r="AC112" s="357"/>
      <c r="AD112" s="357"/>
      <c r="AE112" s="356"/>
      <c r="AF112" s="357"/>
      <c r="AG112" s="357"/>
      <c r="AH112" s="356"/>
      <c r="AI112" s="357"/>
      <c r="AJ112" s="357"/>
      <c r="AK112" s="356"/>
      <c r="AL112" s="357"/>
      <c r="AM112" s="357"/>
      <c r="AN112" s="356"/>
      <c r="AO112" s="357"/>
      <c r="AP112" s="357"/>
      <c r="AQ112" s="356"/>
      <c r="AR112" s="357"/>
      <c r="AS112" s="357"/>
      <c r="AT112" s="356"/>
      <c r="AU112" s="357"/>
      <c r="AV112" s="357"/>
      <c r="AW112" s="356"/>
      <c r="AX112" s="357"/>
      <c r="AY112" s="357"/>
      <c r="AZ112" s="356"/>
      <c r="BA112" s="357"/>
      <c r="BB112" s="357"/>
      <c r="BC112" s="356"/>
      <c r="BD112" s="357"/>
      <c r="BE112" s="357"/>
      <c r="BF112" s="356"/>
      <c r="BG112" s="357"/>
      <c r="BH112" s="357"/>
      <c r="BI112" s="356"/>
      <c r="BJ112" s="357"/>
      <c r="BK112" s="357"/>
      <c r="BL112" s="356"/>
      <c r="BM112" s="357"/>
      <c r="BN112" s="357"/>
      <c r="BO112" s="356"/>
      <c r="BP112" s="357"/>
      <c r="BQ112" s="357"/>
      <c r="BR112" s="356"/>
      <c r="BS112" s="357"/>
      <c r="BT112" s="357"/>
      <c r="BU112" s="356"/>
      <c r="BV112" s="357"/>
      <c r="BW112" s="357"/>
      <c r="BX112" s="356"/>
      <c r="BY112" s="357"/>
      <c r="BZ112" s="357"/>
      <c r="CA112" s="356"/>
      <c r="CB112" s="357"/>
      <c r="CC112" s="357"/>
      <c r="CD112" s="356"/>
      <c r="CE112" s="357"/>
      <c r="CF112" s="357"/>
      <c r="CG112" s="356"/>
      <c r="CH112" s="357"/>
      <c r="CI112" s="357"/>
      <c r="CJ112" s="356"/>
      <c r="CK112" s="357"/>
      <c r="CL112" s="357"/>
      <c r="CM112" s="356"/>
      <c r="CN112" s="357"/>
      <c r="CO112" s="357"/>
      <c r="CP112" s="356"/>
      <c r="CQ112" s="357"/>
      <c r="CR112" s="357"/>
      <c r="CS112" s="356"/>
      <c r="CT112" s="357"/>
      <c r="CU112" s="357"/>
      <c r="CV112" s="358"/>
      <c r="CW112" s="357"/>
      <c r="CX112" s="357"/>
      <c r="CY112" s="358"/>
      <c r="CZ112" s="357"/>
      <c r="DA112" s="357"/>
    </row>
    <row r="113" spans="1:105" s="159" customFormat="1">
      <c r="A113" s="349"/>
      <c r="B113" s="349"/>
      <c r="C113" s="349"/>
      <c r="D113" s="346"/>
      <c r="E113" s="351"/>
      <c r="F113" s="390"/>
      <c r="G113" s="387"/>
      <c r="H113" s="354"/>
      <c r="I113" s="354"/>
      <c r="J113" s="354"/>
      <c r="K113" s="354"/>
      <c r="L113" s="348"/>
      <c r="M113" s="355"/>
      <c r="N113" s="355"/>
      <c r="O113" s="355"/>
      <c r="P113" s="356"/>
      <c r="Q113" s="357"/>
      <c r="R113" s="357"/>
      <c r="S113" s="356"/>
      <c r="T113" s="357"/>
      <c r="U113" s="357"/>
      <c r="V113" s="356"/>
      <c r="W113" s="357"/>
      <c r="X113" s="357"/>
      <c r="Y113" s="356"/>
      <c r="Z113" s="357"/>
      <c r="AA113" s="357"/>
      <c r="AB113" s="356"/>
      <c r="AC113" s="357"/>
      <c r="AD113" s="357"/>
      <c r="AE113" s="356"/>
      <c r="AF113" s="357"/>
      <c r="AG113" s="357"/>
      <c r="AH113" s="356"/>
      <c r="AI113" s="357"/>
      <c r="AJ113" s="357"/>
      <c r="AK113" s="356"/>
      <c r="AL113" s="357"/>
      <c r="AM113" s="357"/>
      <c r="AN113" s="356"/>
      <c r="AO113" s="357"/>
      <c r="AP113" s="357"/>
      <c r="AQ113" s="356"/>
      <c r="AR113" s="357"/>
      <c r="AS113" s="357"/>
      <c r="AT113" s="356"/>
      <c r="AU113" s="357"/>
      <c r="AV113" s="357"/>
      <c r="AW113" s="356"/>
      <c r="AX113" s="357"/>
      <c r="AY113" s="357"/>
      <c r="AZ113" s="356"/>
      <c r="BA113" s="357"/>
      <c r="BB113" s="357"/>
      <c r="BC113" s="356"/>
      <c r="BD113" s="357"/>
      <c r="BE113" s="357"/>
      <c r="BF113" s="356"/>
      <c r="BG113" s="357"/>
      <c r="BH113" s="357"/>
      <c r="BI113" s="356"/>
      <c r="BJ113" s="357"/>
      <c r="BK113" s="357"/>
      <c r="BL113" s="356"/>
      <c r="BM113" s="357"/>
      <c r="BN113" s="357"/>
      <c r="BO113" s="356"/>
      <c r="BP113" s="357"/>
      <c r="BQ113" s="357"/>
      <c r="BR113" s="356"/>
      <c r="BS113" s="357"/>
      <c r="BT113" s="357"/>
      <c r="BU113" s="356"/>
      <c r="BV113" s="357"/>
      <c r="BW113" s="357"/>
      <c r="BX113" s="356"/>
      <c r="BY113" s="357"/>
      <c r="BZ113" s="357"/>
      <c r="CA113" s="356"/>
      <c r="CB113" s="357"/>
      <c r="CC113" s="357"/>
      <c r="CD113" s="356"/>
      <c r="CE113" s="357"/>
      <c r="CF113" s="357"/>
      <c r="CG113" s="356"/>
      <c r="CH113" s="357"/>
      <c r="CI113" s="357"/>
      <c r="CJ113" s="356"/>
      <c r="CK113" s="357"/>
      <c r="CL113" s="357"/>
      <c r="CM113" s="356"/>
      <c r="CN113" s="357"/>
      <c r="CO113" s="357"/>
      <c r="CP113" s="356"/>
      <c r="CQ113" s="357"/>
      <c r="CR113" s="357"/>
      <c r="CS113" s="356"/>
      <c r="CT113" s="357"/>
      <c r="CU113" s="357"/>
      <c r="CV113" s="358"/>
      <c r="CW113" s="357"/>
      <c r="CX113" s="357"/>
      <c r="CY113" s="358"/>
      <c r="CZ113" s="357"/>
      <c r="DA113" s="357"/>
    </row>
    <row r="114" spans="1:105" s="159" customFormat="1">
      <c r="A114" s="349"/>
      <c r="B114" s="349"/>
      <c r="C114" s="349"/>
      <c r="D114" s="346"/>
      <c r="E114" s="351"/>
      <c r="F114" s="390"/>
      <c r="G114" s="387"/>
      <c r="H114" s="354"/>
      <c r="I114" s="354"/>
      <c r="J114" s="354"/>
      <c r="K114" s="354"/>
      <c r="L114" s="348"/>
      <c r="M114" s="355"/>
      <c r="N114" s="355"/>
      <c r="O114" s="355"/>
      <c r="P114" s="356"/>
      <c r="Q114" s="357"/>
      <c r="R114" s="357"/>
      <c r="S114" s="356"/>
      <c r="T114" s="357"/>
      <c r="U114" s="357"/>
      <c r="V114" s="356"/>
      <c r="W114" s="357"/>
      <c r="X114" s="357"/>
      <c r="Y114" s="356"/>
      <c r="Z114" s="357"/>
      <c r="AA114" s="357"/>
      <c r="AB114" s="356"/>
      <c r="AC114" s="357"/>
      <c r="AD114" s="357"/>
      <c r="AE114" s="356"/>
      <c r="AF114" s="357"/>
      <c r="AG114" s="357"/>
      <c r="AH114" s="356"/>
      <c r="AI114" s="357"/>
      <c r="AJ114" s="357"/>
      <c r="AK114" s="356"/>
      <c r="AL114" s="357"/>
      <c r="AM114" s="357"/>
      <c r="AN114" s="356"/>
      <c r="AO114" s="357"/>
      <c r="AP114" s="357"/>
      <c r="AQ114" s="356"/>
      <c r="AR114" s="357"/>
      <c r="AS114" s="357"/>
      <c r="AT114" s="356"/>
      <c r="AU114" s="357"/>
      <c r="AV114" s="357"/>
      <c r="AW114" s="356"/>
      <c r="AX114" s="357"/>
      <c r="AY114" s="357"/>
      <c r="AZ114" s="356"/>
      <c r="BA114" s="357"/>
      <c r="BB114" s="357"/>
      <c r="BC114" s="356"/>
      <c r="BD114" s="357"/>
      <c r="BE114" s="357"/>
      <c r="BF114" s="356"/>
      <c r="BG114" s="357"/>
      <c r="BH114" s="357"/>
      <c r="BI114" s="356"/>
      <c r="BJ114" s="357"/>
      <c r="BK114" s="357"/>
      <c r="BL114" s="356"/>
      <c r="BM114" s="357"/>
      <c r="BN114" s="357"/>
      <c r="BO114" s="356"/>
      <c r="BP114" s="357"/>
      <c r="BQ114" s="357"/>
      <c r="BR114" s="356"/>
      <c r="BS114" s="357"/>
      <c r="BT114" s="357"/>
      <c r="BU114" s="356"/>
      <c r="BV114" s="357"/>
      <c r="BW114" s="357"/>
      <c r="BX114" s="356"/>
      <c r="BY114" s="357"/>
      <c r="BZ114" s="357"/>
      <c r="CA114" s="356"/>
      <c r="CB114" s="357"/>
      <c r="CC114" s="357"/>
      <c r="CD114" s="356"/>
      <c r="CE114" s="357"/>
      <c r="CF114" s="357"/>
      <c r="CG114" s="356"/>
      <c r="CH114" s="357"/>
      <c r="CI114" s="357"/>
      <c r="CJ114" s="356"/>
      <c r="CK114" s="357"/>
      <c r="CL114" s="357"/>
      <c r="CM114" s="356"/>
      <c r="CN114" s="357"/>
      <c r="CO114" s="357"/>
      <c r="CP114" s="356"/>
      <c r="CQ114" s="357"/>
      <c r="CR114" s="357"/>
      <c r="CS114" s="356"/>
      <c r="CT114" s="357"/>
      <c r="CU114" s="357"/>
      <c r="CV114" s="358"/>
      <c r="CW114" s="357"/>
      <c r="CX114" s="357"/>
      <c r="CY114" s="358"/>
      <c r="CZ114" s="357"/>
      <c r="DA114" s="357"/>
    </row>
    <row r="115" spans="1:105" s="159" customFormat="1">
      <c r="A115" s="349"/>
      <c r="B115" s="349"/>
      <c r="C115" s="349"/>
      <c r="D115" s="389"/>
      <c r="E115" s="351"/>
      <c r="F115" s="390"/>
      <c r="G115" s="387"/>
      <c r="H115" s="354"/>
      <c r="I115" s="354"/>
      <c r="J115" s="354"/>
      <c r="K115" s="354"/>
      <c r="L115" s="348"/>
      <c r="M115" s="355"/>
      <c r="N115" s="355"/>
      <c r="O115" s="355"/>
      <c r="P115" s="356"/>
      <c r="Q115" s="357"/>
      <c r="R115" s="357"/>
      <c r="S115" s="356"/>
      <c r="T115" s="357"/>
      <c r="U115" s="357"/>
      <c r="V115" s="356"/>
      <c r="W115" s="357"/>
      <c r="X115" s="357"/>
      <c r="Y115" s="356"/>
      <c r="Z115" s="357"/>
      <c r="AA115" s="357"/>
      <c r="AB115" s="356"/>
      <c r="AC115" s="357"/>
      <c r="AD115" s="357"/>
      <c r="AE115" s="356"/>
      <c r="AF115" s="357"/>
      <c r="AG115" s="357"/>
      <c r="AH115" s="356"/>
      <c r="AI115" s="357"/>
      <c r="AJ115" s="357"/>
      <c r="AK115" s="356"/>
      <c r="AL115" s="357"/>
      <c r="AM115" s="357"/>
      <c r="AN115" s="356"/>
      <c r="AO115" s="357"/>
      <c r="AP115" s="357"/>
      <c r="AQ115" s="356"/>
      <c r="AR115" s="357"/>
      <c r="AS115" s="357"/>
      <c r="AT115" s="356"/>
      <c r="AU115" s="357"/>
      <c r="AV115" s="357"/>
      <c r="AW115" s="356"/>
      <c r="AX115" s="357"/>
      <c r="AY115" s="357"/>
      <c r="AZ115" s="356"/>
      <c r="BA115" s="357"/>
      <c r="BB115" s="357"/>
      <c r="BC115" s="356"/>
      <c r="BD115" s="357"/>
      <c r="BE115" s="357"/>
      <c r="BF115" s="356"/>
      <c r="BG115" s="357"/>
      <c r="BH115" s="357"/>
      <c r="BI115" s="356"/>
      <c r="BJ115" s="357"/>
      <c r="BK115" s="357"/>
      <c r="BL115" s="356"/>
      <c r="BM115" s="357"/>
      <c r="BN115" s="357"/>
      <c r="BO115" s="356"/>
      <c r="BP115" s="357"/>
      <c r="BQ115" s="357"/>
      <c r="BR115" s="356"/>
      <c r="BS115" s="357"/>
      <c r="BT115" s="357"/>
      <c r="BU115" s="356"/>
      <c r="BV115" s="357"/>
      <c r="BW115" s="357"/>
      <c r="BX115" s="356"/>
      <c r="BY115" s="357"/>
      <c r="BZ115" s="357"/>
      <c r="CA115" s="356"/>
      <c r="CB115" s="357"/>
      <c r="CC115" s="357"/>
      <c r="CD115" s="356"/>
      <c r="CE115" s="357"/>
      <c r="CF115" s="357"/>
      <c r="CG115" s="356"/>
      <c r="CH115" s="357"/>
      <c r="CI115" s="357"/>
      <c r="CJ115" s="356"/>
      <c r="CK115" s="357"/>
      <c r="CL115" s="357"/>
      <c r="CM115" s="356"/>
      <c r="CN115" s="357"/>
      <c r="CO115" s="357"/>
      <c r="CP115" s="356"/>
      <c r="CQ115" s="357"/>
      <c r="CR115" s="357"/>
      <c r="CS115" s="356"/>
      <c r="CT115" s="357"/>
      <c r="CU115" s="357"/>
      <c r="CV115" s="358"/>
      <c r="CW115" s="357"/>
      <c r="CX115" s="357"/>
      <c r="CY115" s="358"/>
      <c r="CZ115" s="357"/>
      <c r="DA115" s="357"/>
    </row>
    <row r="116" spans="1:105" s="159" customFormat="1">
      <c r="A116" s="349"/>
      <c r="B116" s="349"/>
      <c r="C116" s="349"/>
      <c r="D116" s="367"/>
      <c r="E116" s="351"/>
      <c r="F116" s="390"/>
      <c r="G116" s="387"/>
      <c r="H116" s="354"/>
      <c r="I116" s="354"/>
      <c r="J116" s="354"/>
      <c r="K116" s="354"/>
      <c r="L116" s="348"/>
      <c r="M116" s="355"/>
      <c r="N116" s="355"/>
      <c r="O116" s="355"/>
      <c r="P116" s="356"/>
      <c r="Q116" s="357"/>
      <c r="R116" s="357"/>
      <c r="S116" s="356"/>
      <c r="T116" s="357"/>
      <c r="U116" s="357"/>
      <c r="V116" s="356"/>
      <c r="W116" s="357"/>
      <c r="X116" s="357"/>
      <c r="Y116" s="356"/>
      <c r="Z116" s="357"/>
      <c r="AA116" s="357"/>
      <c r="AB116" s="356"/>
      <c r="AC116" s="357"/>
      <c r="AD116" s="357"/>
      <c r="AE116" s="356"/>
      <c r="AF116" s="357"/>
      <c r="AG116" s="357"/>
      <c r="AH116" s="356"/>
      <c r="AI116" s="357"/>
      <c r="AJ116" s="357"/>
      <c r="AK116" s="356"/>
      <c r="AL116" s="357"/>
      <c r="AM116" s="357"/>
      <c r="AN116" s="356"/>
      <c r="AO116" s="357"/>
      <c r="AP116" s="357"/>
      <c r="AQ116" s="356"/>
      <c r="AR116" s="357"/>
      <c r="AS116" s="357"/>
      <c r="AT116" s="356"/>
      <c r="AU116" s="357"/>
      <c r="AV116" s="357"/>
      <c r="AW116" s="356"/>
      <c r="AX116" s="357"/>
      <c r="AY116" s="357"/>
      <c r="AZ116" s="356"/>
      <c r="BA116" s="357"/>
      <c r="BB116" s="357"/>
      <c r="BC116" s="356"/>
      <c r="BD116" s="357"/>
      <c r="BE116" s="357"/>
      <c r="BF116" s="356"/>
      <c r="BG116" s="357"/>
      <c r="BH116" s="357"/>
      <c r="BI116" s="356"/>
      <c r="BJ116" s="357"/>
      <c r="BK116" s="357"/>
      <c r="BL116" s="356"/>
      <c r="BM116" s="357"/>
      <c r="BN116" s="357"/>
      <c r="BO116" s="356"/>
      <c r="BP116" s="357"/>
      <c r="BQ116" s="357"/>
      <c r="BR116" s="356"/>
      <c r="BS116" s="357"/>
      <c r="BT116" s="357"/>
      <c r="BU116" s="356"/>
      <c r="BV116" s="357"/>
      <c r="BW116" s="357"/>
      <c r="BX116" s="356"/>
      <c r="BY116" s="357"/>
      <c r="BZ116" s="357"/>
      <c r="CA116" s="356"/>
      <c r="CB116" s="357"/>
      <c r="CC116" s="357"/>
      <c r="CD116" s="356"/>
      <c r="CE116" s="357"/>
      <c r="CF116" s="357"/>
      <c r="CG116" s="356"/>
      <c r="CH116" s="357"/>
      <c r="CI116" s="357"/>
      <c r="CJ116" s="356"/>
      <c r="CK116" s="357"/>
      <c r="CL116" s="357"/>
      <c r="CM116" s="356"/>
      <c r="CN116" s="357"/>
      <c r="CO116" s="357"/>
      <c r="CP116" s="356"/>
      <c r="CQ116" s="357"/>
      <c r="CR116" s="357"/>
      <c r="CS116" s="356"/>
      <c r="CT116" s="357"/>
      <c r="CU116" s="357"/>
      <c r="CV116" s="358"/>
      <c r="CW116" s="357"/>
      <c r="CX116" s="357"/>
      <c r="CY116" s="358"/>
      <c r="CZ116" s="357"/>
      <c r="DA116" s="357"/>
    </row>
    <row r="117" spans="1:105" s="159" customFormat="1">
      <c r="A117" s="349"/>
      <c r="B117" s="349"/>
      <c r="C117" s="349"/>
      <c r="D117" s="367"/>
      <c r="E117" s="351"/>
      <c r="F117" s="386"/>
      <c r="G117" s="387"/>
      <c r="H117" s="354"/>
      <c r="I117" s="354"/>
      <c r="J117" s="354"/>
      <c r="K117" s="354"/>
      <c r="L117" s="348"/>
      <c r="M117" s="355"/>
      <c r="N117" s="355"/>
      <c r="O117" s="355"/>
      <c r="P117" s="356"/>
      <c r="Q117" s="357"/>
      <c r="R117" s="357"/>
      <c r="S117" s="356"/>
      <c r="T117" s="357"/>
      <c r="U117" s="357"/>
      <c r="V117" s="356"/>
      <c r="W117" s="357"/>
      <c r="X117" s="357"/>
      <c r="Y117" s="356"/>
      <c r="Z117" s="357"/>
      <c r="AA117" s="357"/>
      <c r="AB117" s="356"/>
      <c r="AC117" s="357"/>
      <c r="AD117" s="357"/>
      <c r="AE117" s="356"/>
      <c r="AF117" s="357"/>
      <c r="AG117" s="357"/>
      <c r="AH117" s="356"/>
      <c r="AI117" s="357"/>
      <c r="AJ117" s="357"/>
      <c r="AK117" s="356"/>
      <c r="AL117" s="357"/>
      <c r="AM117" s="357"/>
      <c r="AN117" s="356"/>
      <c r="AO117" s="357"/>
      <c r="AP117" s="357"/>
      <c r="AQ117" s="356"/>
      <c r="AR117" s="357"/>
      <c r="AS117" s="357"/>
      <c r="AT117" s="356"/>
      <c r="AU117" s="357"/>
      <c r="AV117" s="357"/>
      <c r="AW117" s="356"/>
      <c r="AX117" s="357"/>
      <c r="AY117" s="357"/>
      <c r="AZ117" s="356"/>
      <c r="BA117" s="357"/>
      <c r="BB117" s="357"/>
      <c r="BC117" s="356"/>
      <c r="BD117" s="357"/>
      <c r="BE117" s="357"/>
      <c r="BF117" s="356"/>
      <c r="BG117" s="357"/>
      <c r="BH117" s="357"/>
      <c r="BI117" s="356"/>
      <c r="BJ117" s="357"/>
      <c r="BK117" s="357"/>
      <c r="BL117" s="356"/>
      <c r="BM117" s="357"/>
      <c r="BN117" s="357"/>
      <c r="BO117" s="356"/>
      <c r="BP117" s="357"/>
      <c r="BQ117" s="357"/>
      <c r="BR117" s="356"/>
      <c r="BS117" s="357"/>
      <c r="BT117" s="357"/>
      <c r="BU117" s="356"/>
      <c r="BV117" s="357"/>
      <c r="BW117" s="357"/>
      <c r="BX117" s="356"/>
      <c r="BY117" s="357"/>
      <c r="BZ117" s="357"/>
      <c r="CA117" s="356"/>
      <c r="CB117" s="357"/>
      <c r="CC117" s="357"/>
      <c r="CD117" s="356"/>
      <c r="CE117" s="357"/>
      <c r="CF117" s="357"/>
      <c r="CG117" s="356"/>
      <c r="CH117" s="357"/>
      <c r="CI117" s="357"/>
      <c r="CJ117" s="356"/>
      <c r="CK117" s="357"/>
      <c r="CL117" s="357"/>
      <c r="CM117" s="356"/>
      <c r="CN117" s="357"/>
      <c r="CO117" s="357"/>
      <c r="CP117" s="356"/>
      <c r="CQ117" s="357"/>
      <c r="CR117" s="357"/>
      <c r="CS117" s="356"/>
      <c r="CT117" s="357"/>
      <c r="CU117" s="357"/>
      <c r="CV117" s="358"/>
      <c r="CW117" s="357"/>
      <c r="CX117" s="357"/>
      <c r="CY117" s="358"/>
      <c r="CZ117" s="357"/>
      <c r="DA117" s="357"/>
    </row>
    <row r="118" spans="1:105" s="159" customFormat="1">
      <c r="A118" s="349"/>
      <c r="B118" s="349"/>
      <c r="C118" s="349"/>
      <c r="D118" s="389"/>
      <c r="E118" s="349"/>
      <c r="F118" s="386"/>
      <c r="G118" s="387"/>
      <c r="H118" s="354"/>
      <c r="I118" s="354"/>
      <c r="J118" s="354"/>
      <c r="K118" s="354"/>
      <c r="L118" s="348"/>
      <c r="M118" s="355"/>
      <c r="N118" s="355"/>
      <c r="O118" s="355"/>
      <c r="P118" s="356"/>
      <c r="Q118" s="357"/>
      <c r="R118" s="357"/>
      <c r="S118" s="356"/>
      <c r="T118" s="357"/>
      <c r="U118" s="357"/>
      <c r="V118" s="356"/>
      <c r="W118" s="357"/>
      <c r="X118" s="357"/>
      <c r="Y118" s="356"/>
      <c r="Z118" s="357"/>
      <c r="AA118" s="357"/>
      <c r="AB118" s="356"/>
      <c r="AC118" s="357"/>
      <c r="AD118" s="357"/>
      <c r="AE118" s="356"/>
      <c r="AF118" s="357"/>
      <c r="AG118" s="357"/>
      <c r="AH118" s="356"/>
      <c r="AI118" s="357"/>
      <c r="AJ118" s="357"/>
      <c r="AK118" s="356"/>
      <c r="AL118" s="357"/>
      <c r="AM118" s="357"/>
      <c r="AN118" s="356"/>
      <c r="AO118" s="357"/>
      <c r="AP118" s="357"/>
      <c r="AQ118" s="356"/>
      <c r="AR118" s="357"/>
      <c r="AS118" s="357"/>
      <c r="AT118" s="356"/>
      <c r="AU118" s="357"/>
      <c r="AV118" s="357"/>
      <c r="AW118" s="356"/>
      <c r="AX118" s="357"/>
      <c r="AY118" s="357"/>
      <c r="AZ118" s="356"/>
      <c r="BA118" s="357"/>
      <c r="BB118" s="357"/>
      <c r="BC118" s="356"/>
      <c r="BD118" s="357"/>
      <c r="BE118" s="357"/>
      <c r="BF118" s="356"/>
      <c r="BG118" s="357"/>
      <c r="BH118" s="357"/>
      <c r="BI118" s="356"/>
      <c r="BJ118" s="357"/>
      <c r="BK118" s="357"/>
      <c r="BL118" s="356"/>
      <c r="BM118" s="357"/>
      <c r="BN118" s="357"/>
      <c r="BO118" s="356"/>
      <c r="BP118" s="357"/>
      <c r="BQ118" s="357"/>
      <c r="BR118" s="356"/>
      <c r="BS118" s="357"/>
      <c r="BT118" s="357"/>
      <c r="BU118" s="356"/>
      <c r="BV118" s="357"/>
      <c r="BW118" s="357"/>
      <c r="BX118" s="356"/>
      <c r="BY118" s="357"/>
      <c r="BZ118" s="357"/>
      <c r="CA118" s="356"/>
      <c r="CB118" s="357"/>
      <c r="CC118" s="357"/>
      <c r="CD118" s="356"/>
      <c r="CE118" s="357"/>
      <c r="CF118" s="357"/>
      <c r="CG118" s="356"/>
      <c r="CH118" s="357"/>
      <c r="CI118" s="357"/>
      <c r="CJ118" s="356"/>
      <c r="CK118" s="357"/>
      <c r="CL118" s="357"/>
      <c r="CM118" s="356"/>
      <c r="CN118" s="357"/>
      <c r="CO118" s="357"/>
      <c r="CP118" s="356"/>
      <c r="CQ118" s="357"/>
      <c r="CR118" s="357"/>
      <c r="CS118" s="356"/>
      <c r="CT118" s="357"/>
      <c r="CU118" s="357"/>
      <c r="CV118" s="358"/>
      <c r="CW118" s="357"/>
      <c r="CX118" s="357"/>
      <c r="CY118" s="358"/>
      <c r="CZ118" s="357"/>
      <c r="DA118" s="357"/>
    </row>
    <row r="119" spans="1:105" s="159" customFormat="1">
      <c r="A119" s="349"/>
      <c r="B119" s="359"/>
      <c r="C119" s="349"/>
      <c r="D119" s="346"/>
      <c r="E119" s="359"/>
      <c r="F119" s="391"/>
      <c r="G119" s="387"/>
      <c r="H119" s="354"/>
      <c r="I119" s="354"/>
      <c r="J119" s="354"/>
      <c r="K119" s="354"/>
      <c r="L119" s="348"/>
      <c r="M119" s="355"/>
      <c r="N119" s="355"/>
      <c r="O119" s="355"/>
      <c r="P119" s="356"/>
      <c r="Q119" s="357"/>
      <c r="R119" s="357"/>
      <c r="S119" s="356"/>
      <c r="T119" s="357"/>
      <c r="U119" s="357"/>
      <c r="V119" s="356"/>
      <c r="W119" s="357"/>
      <c r="X119" s="357"/>
      <c r="Y119" s="356"/>
      <c r="Z119" s="357"/>
      <c r="AA119" s="357"/>
      <c r="AB119" s="356"/>
      <c r="AC119" s="357"/>
      <c r="AD119" s="357"/>
      <c r="AE119" s="356"/>
      <c r="AF119" s="357"/>
      <c r="AG119" s="357"/>
      <c r="AH119" s="356"/>
      <c r="AI119" s="357"/>
      <c r="AJ119" s="357"/>
      <c r="AK119" s="356"/>
      <c r="AL119" s="357"/>
      <c r="AM119" s="357"/>
      <c r="AN119" s="356"/>
      <c r="AO119" s="357"/>
      <c r="AP119" s="357"/>
      <c r="AQ119" s="356"/>
      <c r="AR119" s="357"/>
      <c r="AS119" s="357"/>
      <c r="AT119" s="356"/>
      <c r="AU119" s="357"/>
      <c r="AV119" s="357"/>
      <c r="AW119" s="356"/>
      <c r="AX119" s="357"/>
      <c r="AY119" s="357"/>
      <c r="AZ119" s="356"/>
      <c r="BA119" s="357"/>
      <c r="BB119" s="357"/>
      <c r="BC119" s="356"/>
      <c r="BD119" s="357"/>
      <c r="BE119" s="357"/>
      <c r="BF119" s="356"/>
      <c r="BG119" s="357"/>
      <c r="BH119" s="357"/>
      <c r="BI119" s="356"/>
      <c r="BJ119" s="357"/>
      <c r="BK119" s="357"/>
      <c r="BL119" s="356"/>
      <c r="BM119" s="357"/>
      <c r="BN119" s="357"/>
      <c r="BO119" s="356"/>
      <c r="BP119" s="357"/>
      <c r="BQ119" s="357"/>
      <c r="BR119" s="356"/>
      <c r="BS119" s="357"/>
      <c r="BT119" s="357"/>
      <c r="BU119" s="356"/>
      <c r="BV119" s="357"/>
      <c r="BW119" s="357"/>
      <c r="BX119" s="356"/>
      <c r="BY119" s="357"/>
      <c r="BZ119" s="357"/>
      <c r="CA119" s="356"/>
      <c r="CB119" s="357"/>
      <c r="CC119" s="357"/>
      <c r="CD119" s="356"/>
      <c r="CE119" s="357"/>
      <c r="CF119" s="357"/>
      <c r="CG119" s="356"/>
      <c r="CH119" s="357"/>
      <c r="CI119" s="357"/>
      <c r="CJ119" s="356"/>
      <c r="CK119" s="357"/>
      <c r="CL119" s="357"/>
      <c r="CM119" s="356"/>
      <c r="CN119" s="357"/>
      <c r="CO119" s="357"/>
      <c r="CP119" s="356"/>
      <c r="CQ119" s="357"/>
      <c r="CR119" s="357"/>
      <c r="CS119" s="356"/>
      <c r="CT119" s="357"/>
      <c r="CU119" s="357"/>
      <c r="CV119" s="358"/>
      <c r="CW119" s="357"/>
      <c r="CX119" s="357"/>
      <c r="CY119" s="358"/>
      <c r="CZ119" s="357"/>
      <c r="DA119" s="357"/>
    </row>
    <row r="120" spans="1:105" s="159" customFormat="1">
      <c r="A120" s="349"/>
      <c r="B120" s="359"/>
      <c r="C120" s="349"/>
      <c r="D120" s="346"/>
      <c r="E120" s="359"/>
      <c r="F120" s="391"/>
      <c r="G120" s="387"/>
      <c r="H120" s="354"/>
      <c r="I120" s="354"/>
      <c r="J120" s="354"/>
      <c r="K120" s="354"/>
      <c r="L120" s="348"/>
      <c r="M120" s="355"/>
      <c r="N120" s="355"/>
      <c r="O120" s="355"/>
      <c r="P120" s="356"/>
      <c r="Q120" s="357"/>
      <c r="R120" s="357"/>
      <c r="S120" s="356"/>
      <c r="T120" s="357"/>
      <c r="U120" s="357"/>
      <c r="V120" s="356"/>
      <c r="W120" s="357"/>
      <c r="X120" s="357"/>
      <c r="Y120" s="356"/>
      <c r="Z120" s="357"/>
      <c r="AA120" s="357"/>
      <c r="AB120" s="356"/>
      <c r="AC120" s="357"/>
      <c r="AD120" s="357"/>
      <c r="AE120" s="356"/>
      <c r="AF120" s="357"/>
      <c r="AG120" s="357"/>
      <c r="AH120" s="356"/>
      <c r="AI120" s="357"/>
      <c r="AJ120" s="357"/>
      <c r="AK120" s="356"/>
      <c r="AL120" s="357"/>
      <c r="AM120" s="357"/>
      <c r="AN120" s="356"/>
      <c r="AO120" s="357"/>
      <c r="AP120" s="357"/>
      <c r="AQ120" s="356"/>
      <c r="AR120" s="357"/>
      <c r="AS120" s="357"/>
      <c r="AT120" s="356"/>
      <c r="AU120" s="357"/>
      <c r="AV120" s="357"/>
      <c r="AW120" s="356"/>
      <c r="AX120" s="357"/>
      <c r="AY120" s="357"/>
      <c r="AZ120" s="356"/>
      <c r="BA120" s="357"/>
      <c r="BB120" s="357"/>
      <c r="BC120" s="356"/>
      <c r="BD120" s="357"/>
      <c r="BE120" s="357"/>
      <c r="BF120" s="356"/>
      <c r="BG120" s="357"/>
      <c r="BH120" s="357"/>
      <c r="BI120" s="356"/>
      <c r="BJ120" s="357"/>
      <c r="BK120" s="357"/>
      <c r="BL120" s="356"/>
      <c r="BM120" s="357"/>
      <c r="BN120" s="357"/>
      <c r="BO120" s="356"/>
      <c r="BP120" s="357"/>
      <c r="BQ120" s="357"/>
      <c r="BR120" s="356"/>
      <c r="BS120" s="357"/>
      <c r="BT120" s="357"/>
      <c r="BU120" s="356"/>
      <c r="BV120" s="357"/>
      <c r="BW120" s="357"/>
      <c r="BX120" s="356"/>
      <c r="BY120" s="357"/>
      <c r="BZ120" s="357"/>
      <c r="CA120" s="356"/>
      <c r="CB120" s="357"/>
      <c r="CC120" s="357"/>
      <c r="CD120" s="356"/>
      <c r="CE120" s="357"/>
      <c r="CF120" s="357"/>
      <c r="CG120" s="356"/>
      <c r="CH120" s="357"/>
      <c r="CI120" s="357"/>
      <c r="CJ120" s="356"/>
      <c r="CK120" s="357"/>
      <c r="CL120" s="357"/>
      <c r="CM120" s="356"/>
      <c r="CN120" s="357"/>
      <c r="CO120" s="357"/>
      <c r="CP120" s="356"/>
      <c r="CQ120" s="357"/>
      <c r="CR120" s="357"/>
      <c r="CS120" s="356"/>
      <c r="CT120" s="357"/>
      <c r="CU120" s="357"/>
      <c r="CV120" s="358"/>
      <c r="CW120" s="357"/>
      <c r="CX120" s="357"/>
      <c r="CY120" s="358"/>
      <c r="CZ120" s="357"/>
      <c r="DA120" s="357"/>
    </row>
    <row r="121" spans="1:105" s="159" customFormat="1">
      <c r="A121" s="349"/>
      <c r="B121" s="349"/>
      <c r="C121" s="349"/>
      <c r="D121" s="367"/>
      <c r="E121" s="349"/>
      <c r="F121" s="386"/>
      <c r="G121" s="387"/>
      <c r="H121" s="354"/>
      <c r="I121" s="354"/>
      <c r="J121" s="354"/>
      <c r="K121" s="354"/>
      <c r="L121" s="348"/>
      <c r="M121" s="355"/>
      <c r="N121" s="355"/>
      <c r="O121" s="355"/>
      <c r="P121" s="356"/>
      <c r="Q121" s="357"/>
      <c r="R121" s="357"/>
      <c r="S121" s="356"/>
      <c r="T121" s="357"/>
      <c r="U121" s="357"/>
      <c r="V121" s="356"/>
      <c r="W121" s="357"/>
      <c r="X121" s="357"/>
      <c r="Y121" s="356"/>
      <c r="Z121" s="357"/>
      <c r="AA121" s="357"/>
      <c r="AB121" s="356"/>
      <c r="AC121" s="357"/>
      <c r="AD121" s="357"/>
      <c r="AE121" s="356"/>
      <c r="AF121" s="357"/>
      <c r="AG121" s="357"/>
      <c r="AH121" s="356"/>
      <c r="AI121" s="357"/>
      <c r="AJ121" s="357"/>
      <c r="AK121" s="356"/>
      <c r="AL121" s="357"/>
      <c r="AM121" s="357"/>
      <c r="AN121" s="356"/>
      <c r="AO121" s="357"/>
      <c r="AP121" s="357"/>
      <c r="AQ121" s="356"/>
      <c r="AR121" s="357"/>
      <c r="AS121" s="357"/>
      <c r="AT121" s="356"/>
      <c r="AU121" s="357"/>
      <c r="AV121" s="357"/>
      <c r="AW121" s="356"/>
      <c r="AX121" s="357"/>
      <c r="AY121" s="357"/>
      <c r="AZ121" s="356"/>
      <c r="BA121" s="357"/>
      <c r="BB121" s="357"/>
      <c r="BC121" s="356"/>
      <c r="BD121" s="357"/>
      <c r="BE121" s="357"/>
      <c r="BF121" s="356"/>
      <c r="BG121" s="357"/>
      <c r="BH121" s="357"/>
      <c r="BI121" s="356"/>
      <c r="BJ121" s="357"/>
      <c r="BK121" s="357"/>
      <c r="BL121" s="356"/>
      <c r="BM121" s="357"/>
      <c r="BN121" s="357"/>
      <c r="BO121" s="356"/>
      <c r="BP121" s="357"/>
      <c r="BQ121" s="357"/>
      <c r="BR121" s="356"/>
      <c r="BS121" s="357"/>
      <c r="BT121" s="357"/>
      <c r="BU121" s="356"/>
      <c r="BV121" s="357"/>
      <c r="BW121" s="357"/>
      <c r="BX121" s="356"/>
      <c r="BY121" s="357"/>
      <c r="BZ121" s="357"/>
      <c r="CA121" s="356"/>
      <c r="CB121" s="357"/>
      <c r="CC121" s="357"/>
      <c r="CD121" s="356"/>
      <c r="CE121" s="357"/>
      <c r="CF121" s="357"/>
      <c r="CG121" s="356"/>
      <c r="CH121" s="357"/>
      <c r="CI121" s="357"/>
      <c r="CJ121" s="356"/>
      <c r="CK121" s="357"/>
      <c r="CL121" s="357"/>
      <c r="CM121" s="356"/>
      <c r="CN121" s="357"/>
      <c r="CO121" s="357"/>
      <c r="CP121" s="356"/>
      <c r="CQ121" s="357"/>
      <c r="CR121" s="357"/>
      <c r="CS121" s="356"/>
      <c r="CT121" s="357"/>
      <c r="CU121" s="357"/>
      <c r="CV121" s="358"/>
      <c r="CW121" s="357"/>
      <c r="CX121" s="357"/>
      <c r="CY121" s="358"/>
      <c r="CZ121" s="357"/>
      <c r="DA121" s="357"/>
    </row>
    <row r="122" spans="1:105" s="159" customFormat="1">
      <c r="A122" s="349"/>
      <c r="B122" s="349"/>
      <c r="C122" s="349"/>
      <c r="D122" s="367"/>
      <c r="E122" s="351"/>
      <c r="F122" s="386"/>
      <c r="G122" s="387"/>
      <c r="H122" s="354"/>
      <c r="I122" s="354"/>
      <c r="J122" s="354"/>
      <c r="K122" s="354"/>
      <c r="L122" s="348"/>
      <c r="M122" s="355"/>
      <c r="N122" s="355"/>
      <c r="O122" s="355"/>
      <c r="P122" s="356"/>
      <c r="Q122" s="357"/>
      <c r="R122" s="357"/>
      <c r="S122" s="356"/>
      <c r="T122" s="357"/>
      <c r="U122" s="357"/>
      <c r="V122" s="356"/>
      <c r="W122" s="357"/>
      <c r="X122" s="357"/>
      <c r="Y122" s="356"/>
      <c r="Z122" s="357"/>
      <c r="AA122" s="357"/>
      <c r="AB122" s="356"/>
      <c r="AC122" s="357"/>
      <c r="AD122" s="357"/>
      <c r="AE122" s="356"/>
      <c r="AF122" s="357"/>
      <c r="AG122" s="357"/>
      <c r="AH122" s="356"/>
      <c r="AI122" s="357"/>
      <c r="AJ122" s="357"/>
      <c r="AK122" s="356"/>
      <c r="AL122" s="357"/>
      <c r="AM122" s="357"/>
      <c r="AN122" s="356"/>
      <c r="AO122" s="357"/>
      <c r="AP122" s="357"/>
      <c r="AQ122" s="356"/>
      <c r="AR122" s="357"/>
      <c r="AS122" s="357"/>
      <c r="AT122" s="356"/>
      <c r="AU122" s="357"/>
      <c r="AV122" s="357"/>
      <c r="AW122" s="356"/>
      <c r="AX122" s="357"/>
      <c r="AY122" s="357"/>
      <c r="AZ122" s="356"/>
      <c r="BA122" s="357"/>
      <c r="BB122" s="357"/>
      <c r="BC122" s="356"/>
      <c r="BD122" s="357"/>
      <c r="BE122" s="357"/>
      <c r="BF122" s="356"/>
      <c r="BG122" s="357"/>
      <c r="BH122" s="357"/>
      <c r="BI122" s="356"/>
      <c r="BJ122" s="357"/>
      <c r="BK122" s="357"/>
      <c r="BL122" s="356"/>
      <c r="BM122" s="357"/>
      <c r="BN122" s="357"/>
      <c r="BO122" s="356"/>
      <c r="BP122" s="357"/>
      <c r="BQ122" s="357"/>
      <c r="BR122" s="356"/>
      <c r="BS122" s="357"/>
      <c r="BT122" s="357"/>
      <c r="BU122" s="356"/>
      <c r="BV122" s="357"/>
      <c r="BW122" s="357"/>
      <c r="BX122" s="356"/>
      <c r="BY122" s="357"/>
      <c r="BZ122" s="357"/>
      <c r="CA122" s="356"/>
      <c r="CB122" s="357"/>
      <c r="CC122" s="357"/>
      <c r="CD122" s="356"/>
      <c r="CE122" s="357"/>
      <c r="CF122" s="357"/>
      <c r="CG122" s="356"/>
      <c r="CH122" s="357"/>
      <c r="CI122" s="357"/>
      <c r="CJ122" s="356"/>
      <c r="CK122" s="357"/>
      <c r="CL122" s="357"/>
      <c r="CM122" s="356"/>
      <c r="CN122" s="357"/>
      <c r="CO122" s="357"/>
      <c r="CP122" s="356"/>
      <c r="CQ122" s="357"/>
      <c r="CR122" s="357"/>
      <c r="CS122" s="356"/>
      <c r="CT122" s="357"/>
      <c r="CU122" s="357"/>
      <c r="CV122" s="358"/>
      <c r="CW122" s="357"/>
      <c r="CX122" s="357"/>
      <c r="CY122" s="358"/>
      <c r="CZ122" s="357"/>
      <c r="DA122" s="357"/>
    </row>
    <row r="123" spans="1:105" s="159" customFormat="1">
      <c r="A123" s="349"/>
      <c r="B123" s="349"/>
      <c r="C123" s="349"/>
      <c r="D123" s="388"/>
      <c r="E123" s="351"/>
      <c r="F123" s="386"/>
      <c r="G123" s="387"/>
      <c r="H123" s="354"/>
      <c r="I123" s="354"/>
      <c r="J123" s="354"/>
      <c r="K123" s="354"/>
      <c r="L123" s="348"/>
      <c r="M123" s="355"/>
      <c r="N123" s="355"/>
      <c r="O123" s="355"/>
      <c r="P123" s="356"/>
      <c r="Q123" s="357"/>
      <c r="R123" s="357"/>
      <c r="S123" s="356"/>
      <c r="T123" s="357"/>
      <c r="U123" s="357"/>
      <c r="V123" s="356"/>
      <c r="W123" s="357"/>
      <c r="X123" s="357"/>
      <c r="Y123" s="356"/>
      <c r="Z123" s="357"/>
      <c r="AA123" s="357"/>
      <c r="AB123" s="356"/>
      <c r="AC123" s="357"/>
      <c r="AD123" s="357"/>
      <c r="AE123" s="356"/>
      <c r="AF123" s="357"/>
      <c r="AG123" s="357"/>
      <c r="AH123" s="356"/>
      <c r="AI123" s="357"/>
      <c r="AJ123" s="357"/>
      <c r="AK123" s="356"/>
      <c r="AL123" s="357"/>
      <c r="AM123" s="357"/>
      <c r="AN123" s="356"/>
      <c r="AO123" s="357"/>
      <c r="AP123" s="357"/>
      <c r="AQ123" s="356"/>
      <c r="AR123" s="357"/>
      <c r="AS123" s="357"/>
      <c r="AT123" s="356"/>
      <c r="AU123" s="357"/>
      <c r="AV123" s="357"/>
      <c r="AW123" s="356"/>
      <c r="AX123" s="357"/>
      <c r="AY123" s="357"/>
      <c r="AZ123" s="356"/>
      <c r="BA123" s="357"/>
      <c r="BB123" s="357"/>
      <c r="BC123" s="356"/>
      <c r="BD123" s="357"/>
      <c r="BE123" s="357"/>
      <c r="BF123" s="356"/>
      <c r="BG123" s="357"/>
      <c r="BH123" s="357"/>
      <c r="BI123" s="356"/>
      <c r="BJ123" s="357"/>
      <c r="BK123" s="357"/>
      <c r="BL123" s="356"/>
      <c r="BM123" s="357"/>
      <c r="BN123" s="357"/>
      <c r="BO123" s="356"/>
      <c r="BP123" s="357"/>
      <c r="BQ123" s="357"/>
      <c r="BR123" s="356"/>
      <c r="BS123" s="357"/>
      <c r="BT123" s="357"/>
      <c r="BU123" s="356"/>
      <c r="BV123" s="357"/>
      <c r="BW123" s="357"/>
      <c r="BX123" s="356"/>
      <c r="BY123" s="357"/>
      <c r="BZ123" s="357"/>
      <c r="CA123" s="356"/>
      <c r="CB123" s="357"/>
      <c r="CC123" s="357"/>
      <c r="CD123" s="356"/>
      <c r="CE123" s="357"/>
      <c r="CF123" s="357"/>
      <c r="CG123" s="356"/>
      <c r="CH123" s="357"/>
      <c r="CI123" s="357"/>
      <c r="CJ123" s="356"/>
      <c r="CK123" s="357"/>
      <c r="CL123" s="357"/>
      <c r="CM123" s="356"/>
      <c r="CN123" s="357"/>
      <c r="CO123" s="357"/>
      <c r="CP123" s="356"/>
      <c r="CQ123" s="357"/>
      <c r="CR123" s="357"/>
      <c r="CS123" s="356"/>
      <c r="CT123" s="357"/>
      <c r="CU123" s="357"/>
      <c r="CV123" s="358"/>
      <c r="CW123" s="357"/>
      <c r="CX123" s="357"/>
      <c r="CY123" s="358"/>
      <c r="CZ123" s="357"/>
      <c r="DA123" s="357"/>
    </row>
    <row r="124" spans="1:105" s="159" customFormat="1">
      <c r="A124" s="349"/>
      <c r="B124" s="349"/>
      <c r="C124" s="349"/>
      <c r="D124" s="357"/>
      <c r="E124" s="351"/>
      <c r="F124" s="386"/>
      <c r="G124" s="387"/>
      <c r="H124" s="354"/>
      <c r="I124" s="354"/>
      <c r="J124" s="354"/>
      <c r="K124" s="354"/>
      <c r="L124" s="348"/>
      <c r="M124" s="355"/>
      <c r="N124" s="355"/>
      <c r="O124" s="355"/>
      <c r="P124" s="356"/>
      <c r="Q124" s="357"/>
      <c r="R124" s="357"/>
      <c r="S124" s="356"/>
      <c r="T124" s="357"/>
      <c r="U124" s="357"/>
      <c r="V124" s="356"/>
      <c r="W124" s="357"/>
      <c r="X124" s="357"/>
      <c r="Y124" s="356"/>
      <c r="Z124" s="357"/>
      <c r="AA124" s="357"/>
      <c r="AB124" s="356"/>
      <c r="AC124" s="357"/>
      <c r="AD124" s="357"/>
      <c r="AE124" s="356"/>
      <c r="AF124" s="357"/>
      <c r="AG124" s="357"/>
      <c r="AH124" s="356"/>
      <c r="AI124" s="357"/>
      <c r="AJ124" s="357"/>
      <c r="AK124" s="356"/>
      <c r="AL124" s="357"/>
      <c r="AM124" s="357"/>
      <c r="AN124" s="356"/>
      <c r="AO124" s="357"/>
      <c r="AP124" s="357"/>
      <c r="AQ124" s="356"/>
      <c r="AR124" s="357"/>
      <c r="AS124" s="357"/>
      <c r="AT124" s="356"/>
      <c r="AU124" s="357"/>
      <c r="AV124" s="357"/>
      <c r="AW124" s="356"/>
      <c r="AX124" s="357"/>
      <c r="AY124" s="357"/>
      <c r="AZ124" s="356"/>
      <c r="BA124" s="357"/>
      <c r="BB124" s="357"/>
      <c r="BC124" s="356"/>
      <c r="BD124" s="357"/>
      <c r="BE124" s="357"/>
      <c r="BF124" s="356"/>
      <c r="BG124" s="357"/>
      <c r="BH124" s="357"/>
      <c r="BI124" s="356"/>
      <c r="BJ124" s="357"/>
      <c r="BK124" s="357"/>
      <c r="BL124" s="356"/>
      <c r="BM124" s="357"/>
      <c r="BN124" s="357"/>
      <c r="BO124" s="356"/>
      <c r="BP124" s="357"/>
      <c r="BQ124" s="357"/>
      <c r="BR124" s="356"/>
      <c r="BS124" s="357"/>
      <c r="BT124" s="357"/>
      <c r="BU124" s="356"/>
      <c r="BV124" s="357"/>
      <c r="BW124" s="357"/>
      <c r="BX124" s="356"/>
      <c r="BY124" s="357"/>
      <c r="BZ124" s="357"/>
      <c r="CA124" s="356"/>
      <c r="CB124" s="357"/>
      <c r="CC124" s="357"/>
      <c r="CD124" s="356"/>
      <c r="CE124" s="357"/>
      <c r="CF124" s="357"/>
      <c r="CG124" s="356"/>
      <c r="CH124" s="357"/>
      <c r="CI124" s="357"/>
      <c r="CJ124" s="356"/>
      <c r="CK124" s="357"/>
      <c r="CL124" s="357"/>
      <c r="CM124" s="356"/>
      <c r="CN124" s="357"/>
      <c r="CO124" s="357"/>
      <c r="CP124" s="356"/>
      <c r="CQ124" s="357"/>
      <c r="CR124" s="357"/>
      <c r="CS124" s="356"/>
      <c r="CT124" s="357"/>
      <c r="CU124" s="357"/>
      <c r="CV124" s="358"/>
      <c r="CW124" s="357"/>
      <c r="CX124" s="357"/>
      <c r="CY124" s="358"/>
      <c r="CZ124" s="357"/>
      <c r="DA124" s="357"/>
    </row>
    <row r="125" spans="1:105" s="159" customFormat="1">
      <c r="A125" s="349"/>
      <c r="B125" s="349"/>
      <c r="C125" s="349"/>
      <c r="D125" s="357"/>
      <c r="E125" s="351"/>
      <c r="F125" s="386"/>
      <c r="G125" s="387"/>
      <c r="H125" s="354"/>
      <c r="I125" s="354"/>
      <c r="J125" s="354"/>
      <c r="K125" s="354"/>
      <c r="L125" s="348"/>
      <c r="M125" s="355"/>
      <c r="N125" s="355"/>
      <c r="O125" s="355"/>
      <c r="P125" s="356"/>
      <c r="Q125" s="357"/>
      <c r="R125" s="357"/>
      <c r="S125" s="356"/>
      <c r="T125" s="357"/>
      <c r="U125" s="357"/>
      <c r="V125" s="356"/>
      <c r="W125" s="357"/>
      <c r="X125" s="357"/>
      <c r="Y125" s="356"/>
      <c r="Z125" s="357"/>
      <c r="AA125" s="357"/>
      <c r="AB125" s="356"/>
      <c r="AC125" s="357"/>
      <c r="AD125" s="357"/>
      <c r="AE125" s="356"/>
      <c r="AF125" s="357"/>
      <c r="AG125" s="357"/>
      <c r="AH125" s="356"/>
      <c r="AI125" s="357"/>
      <c r="AJ125" s="357"/>
      <c r="AK125" s="356"/>
      <c r="AL125" s="357"/>
      <c r="AM125" s="357"/>
      <c r="AN125" s="356"/>
      <c r="AO125" s="357"/>
      <c r="AP125" s="357"/>
      <c r="AQ125" s="356"/>
      <c r="AR125" s="357"/>
      <c r="AS125" s="357"/>
      <c r="AT125" s="356"/>
      <c r="AU125" s="357"/>
      <c r="AV125" s="357"/>
      <c r="AW125" s="356"/>
      <c r="AX125" s="357"/>
      <c r="AY125" s="357"/>
      <c r="AZ125" s="356"/>
      <c r="BA125" s="357"/>
      <c r="BB125" s="357"/>
      <c r="BC125" s="356"/>
      <c r="BD125" s="357"/>
      <c r="BE125" s="357"/>
      <c r="BF125" s="356"/>
      <c r="BG125" s="357"/>
      <c r="BH125" s="357"/>
      <c r="BI125" s="356"/>
      <c r="BJ125" s="357"/>
      <c r="BK125" s="357"/>
      <c r="BL125" s="356"/>
      <c r="BM125" s="357"/>
      <c r="BN125" s="357"/>
      <c r="BO125" s="356"/>
      <c r="BP125" s="357"/>
      <c r="BQ125" s="357"/>
      <c r="BR125" s="356"/>
      <c r="BS125" s="357"/>
      <c r="BT125" s="357"/>
      <c r="BU125" s="356"/>
      <c r="BV125" s="357"/>
      <c r="BW125" s="357"/>
      <c r="BX125" s="356"/>
      <c r="BY125" s="357"/>
      <c r="BZ125" s="357"/>
      <c r="CA125" s="356"/>
      <c r="CB125" s="357"/>
      <c r="CC125" s="357"/>
      <c r="CD125" s="356"/>
      <c r="CE125" s="357"/>
      <c r="CF125" s="357"/>
      <c r="CG125" s="356"/>
      <c r="CH125" s="357"/>
      <c r="CI125" s="357"/>
      <c r="CJ125" s="356"/>
      <c r="CK125" s="357"/>
      <c r="CL125" s="357"/>
      <c r="CM125" s="356"/>
      <c r="CN125" s="357"/>
      <c r="CO125" s="357"/>
      <c r="CP125" s="356"/>
      <c r="CQ125" s="357"/>
      <c r="CR125" s="357"/>
      <c r="CS125" s="356"/>
      <c r="CT125" s="357"/>
      <c r="CU125" s="357"/>
      <c r="CV125" s="358"/>
      <c r="CW125" s="357"/>
      <c r="CX125" s="357"/>
      <c r="CY125" s="358"/>
      <c r="CZ125" s="357"/>
      <c r="DA125" s="357"/>
    </row>
    <row r="126" spans="1:105" s="159" customFormat="1">
      <c r="A126" s="349"/>
      <c r="B126" s="349"/>
      <c r="C126" s="349"/>
      <c r="D126" s="389"/>
      <c r="E126" s="351"/>
      <c r="F126" s="386"/>
      <c r="G126" s="387"/>
      <c r="H126" s="354"/>
      <c r="I126" s="354"/>
      <c r="J126" s="354"/>
      <c r="K126" s="354"/>
      <c r="L126" s="348"/>
      <c r="M126" s="355"/>
      <c r="N126" s="355"/>
      <c r="O126" s="355"/>
      <c r="P126" s="356"/>
      <c r="Q126" s="357"/>
      <c r="R126" s="357"/>
      <c r="S126" s="356"/>
      <c r="T126" s="357"/>
      <c r="U126" s="357"/>
      <c r="V126" s="356"/>
      <c r="W126" s="357"/>
      <c r="X126" s="357"/>
      <c r="Y126" s="356"/>
      <c r="Z126" s="357"/>
      <c r="AA126" s="357"/>
      <c r="AB126" s="356"/>
      <c r="AC126" s="357"/>
      <c r="AD126" s="357"/>
      <c r="AE126" s="356"/>
      <c r="AF126" s="357"/>
      <c r="AG126" s="357"/>
      <c r="AH126" s="356"/>
      <c r="AI126" s="357"/>
      <c r="AJ126" s="357"/>
      <c r="AK126" s="356"/>
      <c r="AL126" s="357"/>
      <c r="AM126" s="357"/>
      <c r="AN126" s="356"/>
      <c r="AO126" s="357"/>
      <c r="AP126" s="357"/>
      <c r="AQ126" s="356"/>
      <c r="AR126" s="357"/>
      <c r="AS126" s="357"/>
      <c r="AT126" s="356"/>
      <c r="AU126" s="357"/>
      <c r="AV126" s="357"/>
      <c r="AW126" s="356"/>
      <c r="AX126" s="357"/>
      <c r="AY126" s="357"/>
      <c r="AZ126" s="356"/>
      <c r="BA126" s="357"/>
      <c r="BB126" s="357"/>
      <c r="BC126" s="356"/>
      <c r="BD126" s="357"/>
      <c r="BE126" s="357"/>
      <c r="BF126" s="356"/>
      <c r="BG126" s="357"/>
      <c r="BH126" s="357"/>
      <c r="BI126" s="356"/>
      <c r="BJ126" s="357"/>
      <c r="BK126" s="357"/>
      <c r="BL126" s="356"/>
      <c r="BM126" s="357"/>
      <c r="BN126" s="357"/>
      <c r="BO126" s="356"/>
      <c r="BP126" s="357"/>
      <c r="BQ126" s="357"/>
      <c r="BR126" s="356"/>
      <c r="BS126" s="357"/>
      <c r="BT126" s="357"/>
      <c r="BU126" s="356"/>
      <c r="BV126" s="357"/>
      <c r="BW126" s="357"/>
      <c r="BX126" s="356"/>
      <c r="BY126" s="357"/>
      <c r="BZ126" s="357"/>
      <c r="CA126" s="356"/>
      <c r="CB126" s="357"/>
      <c r="CC126" s="357"/>
      <c r="CD126" s="356"/>
      <c r="CE126" s="357"/>
      <c r="CF126" s="357"/>
      <c r="CG126" s="356"/>
      <c r="CH126" s="357"/>
      <c r="CI126" s="357"/>
      <c r="CJ126" s="356"/>
      <c r="CK126" s="357"/>
      <c r="CL126" s="357"/>
      <c r="CM126" s="356"/>
      <c r="CN126" s="357"/>
      <c r="CO126" s="357"/>
      <c r="CP126" s="356"/>
      <c r="CQ126" s="357"/>
      <c r="CR126" s="357"/>
      <c r="CS126" s="356"/>
      <c r="CT126" s="357"/>
      <c r="CU126" s="357"/>
      <c r="CV126" s="358"/>
      <c r="CW126" s="357"/>
      <c r="CX126" s="357"/>
      <c r="CY126" s="358"/>
      <c r="CZ126" s="357"/>
      <c r="DA126" s="357"/>
    </row>
    <row r="127" spans="1:105" s="159" customFormat="1">
      <c r="A127" s="349"/>
      <c r="B127" s="349"/>
      <c r="C127" s="349"/>
      <c r="D127" s="357"/>
      <c r="E127" s="351"/>
      <c r="F127" s="386"/>
      <c r="G127" s="387"/>
      <c r="H127" s="354"/>
      <c r="I127" s="354"/>
      <c r="J127" s="354"/>
      <c r="K127" s="354"/>
      <c r="L127" s="348"/>
      <c r="M127" s="355"/>
      <c r="N127" s="355"/>
      <c r="O127" s="355"/>
      <c r="P127" s="356"/>
      <c r="Q127" s="357"/>
      <c r="R127" s="357"/>
      <c r="S127" s="356"/>
      <c r="T127" s="357"/>
      <c r="U127" s="357"/>
      <c r="V127" s="356"/>
      <c r="W127" s="357"/>
      <c r="X127" s="357"/>
      <c r="Y127" s="356"/>
      <c r="Z127" s="357"/>
      <c r="AA127" s="357"/>
      <c r="AB127" s="356"/>
      <c r="AC127" s="357"/>
      <c r="AD127" s="357"/>
      <c r="AE127" s="356"/>
      <c r="AF127" s="357"/>
      <c r="AG127" s="357"/>
      <c r="AH127" s="356"/>
      <c r="AI127" s="357"/>
      <c r="AJ127" s="357"/>
      <c r="AK127" s="356"/>
      <c r="AL127" s="357"/>
      <c r="AM127" s="357"/>
      <c r="AN127" s="356"/>
      <c r="AO127" s="357"/>
      <c r="AP127" s="357"/>
      <c r="AQ127" s="356"/>
      <c r="AR127" s="357"/>
      <c r="AS127" s="357"/>
      <c r="AT127" s="356"/>
      <c r="AU127" s="357"/>
      <c r="AV127" s="357"/>
      <c r="AW127" s="356"/>
      <c r="AX127" s="357"/>
      <c r="AY127" s="357"/>
      <c r="AZ127" s="356"/>
      <c r="BA127" s="357"/>
      <c r="BB127" s="357"/>
      <c r="BC127" s="356"/>
      <c r="BD127" s="357"/>
      <c r="BE127" s="357"/>
      <c r="BF127" s="356"/>
      <c r="BG127" s="357"/>
      <c r="BH127" s="357"/>
      <c r="BI127" s="356"/>
      <c r="BJ127" s="357"/>
      <c r="BK127" s="357"/>
      <c r="BL127" s="356"/>
      <c r="BM127" s="357"/>
      <c r="BN127" s="357"/>
      <c r="BO127" s="356"/>
      <c r="BP127" s="357"/>
      <c r="BQ127" s="357"/>
      <c r="BR127" s="356"/>
      <c r="BS127" s="357"/>
      <c r="BT127" s="357"/>
      <c r="BU127" s="356"/>
      <c r="BV127" s="357"/>
      <c r="BW127" s="357"/>
      <c r="BX127" s="356"/>
      <c r="BY127" s="357"/>
      <c r="BZ127" s="357"/>
      <c r="CA127" s="356"/>
      <c r="CB127" s="357"/>
      <c r="CC127" s="357"/>
      <c r="CD127" s="356"/>
      <c r="CE127" s="357"/>
      <c r="CF127" s="357"/>
      <c r="CG127" s="356"/>
      <c r="CH127" s="357"/>
      <c r="CI127" s="357"/>
      <c r="CJ127" s="356"/>
      <c r="CK127" s="357"/>
      <c r="CL127" s="357"/>
      <c r="CM127" s="356"/>
      <c r="CN127" s="357"/>
      <c r="CO127" s="357"/>
      <c r="CP127" s="356"/>
      <c r="CQ127" s="357"/>
      <c r="CR127" s="357"/>
      <c r="CS127" s="356"/>
      <c r="CT127" s="357"/>
      <c r="CU127" s="357"/>
      <c r="CV127" s="358"/>
      <c r="CW127" s="357"/>
      <c r="CX127" s="357"/>
      <c r="CY127" s="358"/>
      <c r="CZ127" s="357"/>
      <c r="DA127" s="357"/>
    </row>
    <row r="128" spans="1:105" s="159" customFormat="1">
      <c r="A128" s="349"/>
      <c r="B128" s="349"/>
      <c r="C128" s="349"/>
      <c r="D128" s="367"/>
      <c r="E128" s="351"/>
      <c r="F128" s="386"/>
      <c r="G128" s="387"/>
      <c r="H128" s="354"/>
      <c r="I128" s="354"/>
      <c r="J128" s="354"/>
      <c r="K128" s="354"/>
      <c r="L128" s="348"/>
      <c r="M128" s="355"/>
      <c r="N128" s="355"/>
      <c r="O128" s="355"/>
      <c r="P128" s="356"/>
      <c r="Q128" s="357"/>
      <c r="R128" s="357"/>
      <c r="S128" s="356"/>
      <c r="T128" s="357"/>
      <c r="U128" s="357"/>
      <c r="V128" s="356"/>
      <c r="W128" s="357"/>
      <c r="X128" s="357"/>
      <c r="Y128" s="356"/>
      <c r="Z128" s="357"/>
      <c r="AA128" s="357"/>
      <c r="AB128" s="356"/>
      <c r="AC128" s="357"/>
      <c r="AD128" s="357"/>
      <c r="AE128" s="356"/>
      <c r="AF128" s="357"/>
      <c r="AG128" s="357"/>
      <c r="AH128" s="356"/>
      <c r="AI128" s="357"/>
      <c r="AJ128" s="357"/>
      <c r="AK128" s="356"/>
      <c r="AL128" s="357"/>
      <c r="AM128" s="357"/>
      <c r="AN128" s="356"/>
      <c r="AO128" s="357"/>
      <c r="AP128" s="357"/>
      <c r="AQ128" s="356"/>
      <c r="AR128" s="357"/>
      <c r="AS128" s="357"/>
      <c r="AT128" s="356"/>
      <c r="AU128" s="357"/>
      <c r="AV128" s="357"/>
      <c r="AW128" s="356"/>
      <c r="AX128" s="357"/>
      <c r="AY128" s="357"/>
      <c r="AZ128" s="356"/>
      <c r="BA128" s="357"/>
      <c r="BB128" s="357"/>
      <c r="BC128" s="356"/>
      <c r="BD128" s="357"/>
      <c r="BE128" s="357"/>
      <c r="BF128" s="356"/>
      <c r="BG128" s="357"/>
      <c r="BH128" s="357"/>
      <c r="BI128" s="356"/>
      <c r="BJ128" s="357"/>
      <c r="BK128" s="357"/>
      <c r="BL128" s="356"/>
      <c r="BM128" s="357"/>
      <c r="BN128" s="357"/>
      <c r="BO128" s="356"/>
      <c r="BP128" s="357"/>
      <c r="BQ128" s="357"/>
      <c r="BR128" s="356"/>
      <c r="BS128" s="357"/>
      <c r="BT128" s="357"/>
      <c r="BU128" s="356"/>
      <c r="BV128" s="357"/>
      <c r="BW128" s="357"/>
      <c r="BX128" s="356"/>
      <c r="BY128" s="357"/>
      <c r="BZ128" s="357"/>
      <c r="CA128" s="356"/>
      <c r="CB128" s="357"/>
      <c r="CC128" s="357"/>
      <c r="CD128" s="356"/>
      <c r="CE128" s="357"/>
      <c r="CF128" s="357"/>
      <c r="CG128" s="356"/>
      <c r="CH128" s="357"/>
      <c r="CI128" s="357"/>
      <c r="CJ128" s="356"/>
      <c r="CK128" s="357"/>
      <c r="CL128" s="357"/>
      <c r="CM128" s="356"/>
      <c r="CN128" s="357"/>
      <c r="CO128" s="357"/>
      <c r="CP128" s="356"/>
      <c r="CQ128" s="357"/>
      <c r="CR128" s="357"/>
      <c r="CS128" s="356"/>
      <c r="CT128" s="357"/>
      <c r="CU128" s="357"/>
      <c r="CV128" s="358"/>
      <c r="CW128" s="357"/>
      <c r="CX128" s="357"/>
      <c r="CY128" s="358"/>
      <c r="CZ128" s="357"/>
      <c r="DA128" s="357"/>
    </row>
    <row r="129" spans="1:105" s="159" customFormat="1">
      <c r="A129" s="349"/>
      <c r="B129" s="349"/>
      <c r="C129" s="349"/>
      <c r="D129" s="367"/>
      <c r="E129" s="351"/>
      <c r="F129" s="386"/>
      <c r="G129" s="387"/>
      <c r="H129" s="354"/>
      <c r="I129" s="354"/>
      <c r="J129" s="354"/>
      <c r="K129" s="354"/>
      <c r="L129" s="348"/>
      <c r="M129" s="355"/>
      <c r="N129" s="355"/>
      <c r="O129" s="355"/>
      <c r="P129" s="356"/>
      <c r="Q129" s="357"/>
      <c r="R129" s="357"/>
      <c r="S129" s="356"/>
      <c r="T129" s="357"/>
      <c r="U129" s="357"/>
      <c r="V129" s="356"/>
      <c r="W129" s="357"/>
      <c r="X129" s="357"/>
      <c r="Y129" s="356"/>
      <c r="Z129" s="357"/>
      <c r="AA129" s="357"/>
      <c r="AB129" s="356"/>
      <c r="AC129" s="357"/>
      <c r="AD129" s="357"/>
      <c r="AE129" s="356"/>
      <c r="AF129" s="357"/>
      <c r="AG129" s="357"/>
      <c r="AH129" s="356"/>
      <c r="AI129" s="357"/>
      <c r="AJ129" s="357"/>
      <c r="AK129" s="356"/>
      <c r="AL129" s="357"/>
      <c r="AM129" s="357"/>
      <c r="AN129" s="356"/>
      <c r="AO129" s="357"/>
      <c r="AP129" s="357"/>
      <c r="AQ129" s="356"/>
      <c r="AR129" s="357"/>
      <c r="AS129" s="357"/>
      <c r="AT129" s="356"/>
      <c r="AU129" s="357"/>
      <c r="AV129" s="357"/>
      <c r="AW129" s="356"/>
      <c r="AX129" s="357"/>
      <c r="AY129" s="357"/>
      <c r="AZ129" s="356"/>
      <c r="BA129" s="357"/>
      <c r="BB129" s="357"/>
      <c r="BC129" s="356"/>
      <c r="BD129" s="357"/>
      <c r="BE129" s="357"/>
      <c r="BF129" s="356"/>
      <c r="BG129" s="357"/>
      <c r="BH129" s="357"/>
      <c r="BI129" s="356"/>
      <c r="BJ129" s="357"/>
      <c r="BK129" s="357"/>
      <c r="BL129" s="356"/>
      <c r="BM129" s="357"/>
      <c r="BN129" s="357"/>
      <c r="BO129" s="356"/>
      <c r="BP129" s="357"/>
      <c r="BQ129" s="357"/>
      <c r="BR129" s="356"/>
      <c r="BS129" s="357"/>
      <c r="BT129" s="357"/>
      <c r="BU129" s="356"/>
      <c r="BV129" s="357"/>
      <c r="BW129" s="357"/>
      <c r="BX129" s="356"/>
      <c r="BY129" s="357"/>
      <c r="BZ129" s="357"/>
      <c r="CA129" s="356"/>
      <c r="CB129" s="357"/>
      <c r="CC129" s="357"/>
      <c r="CD129" s="356"/>
      <c r="CE129" s="357"/>
      <c r="CF129" s="357"/>
      <c r="CG129" s="356"/>
      <c r="CH129" s="357"/>
      <c r="CI129" s="357"/>
      <c r="CJ129" s="356"/>
      <c r="CK129" s="357"/>
      <c r="CL129" s="357"/>
      <c r="CM129" s="356"/>
      <c r="CN129" s="357"/>
      <c r="CO129" s="357"/>
      <c r="CP129" s="356"/>
      <c r="CQ129" s="357"/>
      <c r="CR129" s="357"/>
      <c r="CS129" s="356"/>
      <c r="CT129" s="357"/>
      <c r="CU129" s="357"/>
      <c r="CV129" s="358"/>
      <c r="CW129" s="357"/>
      <c r="CX129" s="357"/>
      <c r="CY129" s="358"/>
      <c r="CZ129" s="357"/>
      <c r="DA129" s="357"/>
    </row>
    <row r="130" spans="1:105" s="159" customFormat="1">
      <c r="A130" s="349"/>
      <c r="B130" s="349"/>
      <c r="C130" s="349"/>
      <c r="D130" s="346"/>
      <c r="E130" s="349"/>
      <c r="F130" s="386"/>
      <c r="G130" s="387"/>
      <c r="H130" s="354"/>
      <c r="I130" s="354"/>
      <c r="J130" s="354"/>
      <c r="K130" s="354"/>
      <c r="L130" s="348"/>
      <c r="M130" s="355"/>
      <c r="N130" s="355"/>
      <c r="O130" s="355"/>
      <c r="P130" s="356"/>
      <c r="Q130" s="357"/>
      <c r="R130" s="357"/>
      <c r="S130" s="356"/>
      <c r="T130" s="357"/>
      <c r="U130" s="357"/>
      <c r="V130" s="356"/>
      <c r="W130" s="357"/>
      <c r="X130" s="357"/>
      <c r="Y130" s="356"/>
      <c r="Z130" s="357"/>
      <c r="AA130" s="357"/>
      <c r="AB130" s="356"/>
      <c r="AC130" s="357"/>
      <c r="AD130" s="357"/>
      <c r="AE130" s="356"/>
      <c r="AF130" s="357"/>
      <c r="AG130" s="357"/>
      <c r="AH130" s="356"/>
      <c r="AI130" s="357"/>
      <c r="AJ130" s="357"/>
      <c r="AK130" s="356"/>
      <c r="AL130" s="357"/>
      <c r="AM130" s="357"/>
      <c r="AN130" s="356"/>
      <c r="AO130" s="357"/>
      <c r="AP130" s="357"/>
      <c r="AQ130" s="356"/>
      <c r="AR130" s="357"/>
      <c r="AS130" s="357"/>
      <c r="AT130" s="356"/>
      <c r="AU130" s="357"/>
      <c r="AV130" s="357"/>
      <c r="AW130" s="356"/>
      <c r="AX130" s="357"/>
      <c r="AY130" s="357"/>
      <c r="AZ130" s="356"/>
      <c r="BA130" s="357"/>
      <c r="BB130" s="357"/>
      <c r="BC130" s="356"/>
      <c r="BD130" s="357"/>
      <c r="BE130" s="357"/>
      <c r="BF130" s="356"/>
      <c r="BG130" s="357"/>
      <c r="BH130" s="357"/>
      <c r="BI130" s="356"/>
      <c r="BJ130" s="357"/>
      <c r="BK130" s="357"/>
      <c r="BL130" s="356"/>
      <c r="BM130" s="357"/>
      <c r="BN130" s="357"/>
      <c r="BO130" s="356"/>
      <c r="BP130" s="357"/>
      <c r="BQ130" s="357"/>
      <c r="BR130" s="356"/>
      <c r="BS130" s="357"/>
      <c r="BT130" s="357"/>
      <c r="BU130" s="356"/>
      <c r="BV130" s="357"/>
      <c r="BW130" s="357"/>
      <c r="BX130" s="356"/>
      <c r="BY130" s="357"/>
      <c r="BZ130" s="357"/>
      <c r="CA130" s="356"/>
      <c r="CB130" s="357"/>
      <c r="CC130" s="357"/>
      <c r="CD130" s="356"/>
      <c r="CE130" s="357"/>
      <c r="CF130" s="357"/>
      <c r="CG130" s="356"/>
      <c r="CH130" s="357"/>
      <c r="CI130" s="357"/>
      <c r="CJ130" s="356"/>
      <c r="CK130" s="357"/>
      <c r="CL130" s="357"/>
      <c r="CM130" s="356"/>
      <c r="CN130" s="357"/>
      <c r="CO130" s="357"/>
      <c r="CP130" s="356"/>
      <c r="CQ130" s="357"/>
      <c r="CR130" s="357"/>
      <c r="CS130" s="356"/>
      <c r="CT130" s="357"/>
      <c r="CU130" s="357"/>
      <c r="CV130" s="358"/>
      <c r="CW130" s="357"/>
      <c r="CX130" s="357"/>
      <c r="CY130" s="358"/>
      <c r="CZ130" s="357"/>
      <c r="DA130" s="357"/>
    </row>
    <row r="131" spans="1:105" s="159" customFormat="1">
      <c r="A131" s="349"/>
      <c r="B131" s="349"/>
      <c r="C131" s="349"/>
      <c r="D131" s="346"/>
      <c r="E131" s="392"/>
      <c r="F131" s="393"/>
      <c r="G131" s="387"/>
      <c r="H131" s="354"/>
      <c r="I131" s="354"/>
      <c r="J131" s="354"/>
      <c r="K131" s="354"/>
      <c r="L131" s="348"/>
      <c r="M131" s="355"/>
      <c r="N131" s="355"/>
      <c r="O131" s="355"/>
      <c r="P131" s="356"/>
      <c r="Q131" s="357"/>
      <c r="R131" s="357"/>
      <c r="S131" s="356"/>
      <c r="T131" s="357"/>
      <c r="U131" s="357"/>
      <c r="V131" s="356"/>
      <c r="W131" s="357"/>
      <c r="X131" s="357"/>
      <c r="Y131" s="356"/>
      <c r="Z131" s="357"/>
      <c r="AA131" s="357"/>
      <c r="AB131" s="356"/>
      <c r="AC131" s="357"/>
      <c r="AD131" s="357"/>
      <c r="AE131" s="356"/>
      <c r="AF131" s="357"/>
      <c r="AG131" s="357"/>
      <c r="AH131" s="356"/>
      <c r="AI131" s="357"/>
      <c r="AJ131" s="357"/>
      <c r="AK131" s="356"/>
      <c r="AL131" s="357"/>
      <c r="AM131" s="357"/>
      <c r="AN131" s="356"/>
      <c r="AO131" s="357"/>
      <c r="AP131" s="357"/>
      <c r="AQ131" s="356"/>
      <c r="AR131" s="357"/>
      <c r="AS131" s="357"/>
      <c r="AT131" s="356"/>
      <c r="AU131" s="357"/>
      <c r="AV131" s="357"/>
      <c r="AW131" s="356"/>
      <c r="AX131" s="357"/>
      <c r="AY131" s="357"/>
      <c r="AZ131" s="356"/>
      <c r="BA131" s="357"/>
      <c r="BB131" s="357"/>
      <c r="BC131" s="356"/>
      <c r="BD131" s="357"/>
      <c r="BE131" s="357"/>
      <c r="BF131" s="356"/>
      <c r="BG131" s="357"/>
      <c r="BH131" s="357"/>
      <c r="BI131" s="356"/>
      <c r="BJ131" s="357"/>
      <c r="BK131" s="357"/>
      <c r="BL131" s="356"/>
      <c r="BM131" s="357"/>
      <c r="BN131" s="357"/>
      <c r="BO131" s="356"/>
      <c r="BP131" s="357"/>
      <c r="BQ131" s="357"/>
      <c r="BR131" s="356"/>
      <c r="BS131" s="357"/>
      <c r="BT131" s="357"/>
      <c r="BU131" s="356"/>
      <c r="BV131" s="357"/>
      <c r="BW131" s="357"/>
      <c r="BX131" s="356"/>
      <c r="BY131" s="357"/>
      <c r="BZ131" s="357"/>
      <c r="CA131" s="356"/>
      <c r="CB131" s="357"/>
      <c r="CC131" s="357"/>
      <c r="CD131" s="356"/>
      <c r="CE131" s="357"/>
      <c r="CF131" s="357"/>
      <c r="CG131" s="356"/>
      <c r="CH131" s="357"/>
      <c r="CI131" s="357"/>
      <c r="CJ131" s="356"/>
      <c r="CK131" s="357"/>
      <c r="CL131" s="357"/>
      <c r="CM131" s="356"/>
      <c r="CN131" s="357"/>
      <c r="CO131" s="357"/>
      <c r="CP131" s="356"/>
      <c r="CQ131" s="357"/>
      <c r="CR131" s="357"/>
      <c r="CS131" s="356"/>
      <c r="CT131" s="357"/>
      <c r="CU131" s="357"/>
      <c r="CV131" s="358"/>
      <c r="CW131" s="357"/>
      <c r="CX131" s="357"/>
      <c r="CY131" s="358"/>
      <c r="CZ131" s="357"/>
      <c r="DA131" s="357"/>
    </row>
    <row r="132" spans="1:105" s="159" customFormat="1">
      <c r="A132" s="349"/>
      <c r="B132" s="349"/>
      <c r="C132" s="349"/>
      <c r="D132" s="346"/>
      <c r="E132" s="392"/>
      <c r="F132" s="390"/>
      <c r="G132" s="387"/>
      <c r="H132" s="354"/>
      <c r="I132" s="354"/>
      <c r="J132" s="354"/>
      <c r="K132" s="354"/>
      <c r="L132" s="348"/>
      <c r="M132" s="355"/>
      <c r="N132" s="355"/>
      <c r="O132" s="355"/>
      <c r="P132" s="356"/>
      <c r="Q132" s="357"/>
      <c r="R132" s="357"/>
      <c r="S132" s="356"/>
      <c r="T132" s="357"/>
      <c r="U132" s="357"/>
      <c r="V132" s="356"/>
      <c r="W132" s="357"/>
      <c r="X132" s="357"/>
      <c r="Y132" s="356"/>
      <c r="Z132" s="357"/>
      <c r="AA132" s="357"/>
      <c r="AB132" s="356"/>
      <c r="AC132" s="357"/>
      <c r="AD132" s="357"/>
      <c r="AE132" s="356"/>
      <c r="AF132" s="357"/>
      <c r="AG132" s="357"/>
      <c r="AH132" s="356"/>
      <c r="AI132" s="357"/>
      <c r="AJ132" s="357"/>
      <c r="AK132" s="356"/>
      <c r="AL132" s="357"/>
      <c r="AM132" s="357"/>
      <c r="AN132" s="356"/>
      <c r="AO132" s="357"/>
      <c r="AP132" s="357"/>
      <c r="AQ132" s="356"/>
      <c r="AR132" s="357"/>
      <c r="AS132" s="357"/>
      <c r="AT132" s="356"/>
      <c r="AU132" s="357"/>
      <c r="AV132" s="357"/>
      <c r="AW132" s="356"/>
      <c r="AX132" s="357"/>
      <c r="AY132" s="357"/>
      <c r="AZ132" s="356"/>
      <c r="BA132" s="357"/>
      <c r="BB132" s="357"/>
      <c r="BC132" s="356"/>
      <c r="BD132" s="357"/>
      <c r="BE132" s="357"/>
      <c r="BF132" s="356"/>
      <c r="BG132" s="357"/>
      <c r="BH132" s="357"/>
      <c r="BI132" s="356"/>
      <c r="BJ132" s="357"/>
      <c r="BK132" s="357"/>
      <c r="BL132" s="356"/>
      <c r="BM132" s="357"/>
      <c r="BN132" s="357"/>
      <c r="BO132" s="356"/>
      <c r="BP132" s="357"/>
      <c r="BQ132" s="357"/>
      <c r="BR132" s="356"/>
      <c r="BS132" s="357"/>
      <c r="BT132" s="357"/>
      <c r="BU132" s="356"/>
      <c r="BV132" s="357"/>
      <c r="BW132" s="357"/>
      <c r="BX132" s="356"/>
      <c r="BY132" s="357"/>
      <c r="BZ132" s="357"/>
      <c r="CA132" s="356"/>
      <c r="CB132" s="357"/>
      <c r="CC132" s="357"/>
      <c r="CD132" s="356"/>
      <c r="CE132" s="357"/>
      <c r="CF132" s="357"/>
      <c r="CG132" s="356"/>
      <c r="CH132" s="357"/>
      <c r="CI132" s="357"/>
      <c r="CJ132" s="356"/>
      <c r="CK132" s="357"/>
      <c r="CL132" s="357"/>
      <c r="CM132" s="356"/>
      <c r="CN132" s="357"/>
      <c r="CO132" s="357"/>
      <c r="CP132" s="356"/>
      <c r="CQ132" s="357"/>
      <c r="CR132" s="357"/>
      <c r="CS132" s="356"/>
      <c r="CT132" s="357"/>
      <c r="CU132" s="357"/>
      <c r="CV132" s="358"/>
      <c r="CW132" s="357"/>
      <c r="CX132" s="357"/>
      <c r="CY132" s="358"/>
      <c r="CZ132" s="357"/>
      <c r="DA132" s="357"/>
    </row>
    <row r="133" spans="1:105" s="159" customFormat="1">
      <c r="A133" s="349"/>
      <c r="B133" s="349"/>
      <c r="C133" s="349"/>
      <c r="D133" s="346"/>
      <c r="E133" s="349"/>
      <c r="F133" s="386"/>
      <c r="G133" s="379"/>
      <c r="H133" s="354"/>
      <c r="I133" s="354"/>
      <c r="J133" s="354"/>
      <c r="K133" s="354"/>
      <c r="L133" s="348"/>
      <c r="M133" s="355"/>
      <c r="N133" s="355"/>
      <c r="O133" s="355"/>
      <c r="P133" s="356"/>
      <c r="Q133" s="357"/>
      <c r="R133" s="357"/>
      <c r="S133" s="356"/>
      <c r="T133" s="357"/>
      <c r="U133" s="357"/>
      <c r="V133" s="356"/>
      <c r="W133" s="357"/>
      <c r="X133" s="357"/>
      <c r="Y133" s="356"/>
      <c r="Z133" s="357"/>
      <c r="AA133" s="357"/>
      <c r="AB133" s="356"/>
      <c r="AC133" s="357"/>
      <c r="AD133" s="357"/>
      <c r="AE133" s="356"/>
      <c r="AF133" s="357"/>
      <c r="AG133" s="357"/>
      <c r="AH133" s="356"/>
      <c r="AI133" s="357"/>
      <c r="AJ133" s="357"/>
      <c r="AK133" s="356"/>
      <c r="AL133" s="357"/>
      <c r="AM133" s="357"/>
      <c r="AN133" s="356"/>
      <c r="AO133" s="357"/>
      <c r="AP133" s="357"/>
      <c r="AQ133" s="356"/>
      <c r="AR133" s="357"/>
      <c r="AS133" s="357"/>
      <c r="AT133" s="356"/>
      <c r="AU133" s="357"/>
      <c r="AV133" s="357"/>
      <c r="AW133" s="356"/>
      <c r="AX133" s="357"/>
      <c r="AY133" s="357"/>
      <c r="AZ133" s="356"/>
      <c r="BA133" s="357"/>
      <c r="BB133" s="357"/>
      <c r="BC133" s="356"/>
      <c r="BD133" s="357"/>
      <c r="BE133" s="357"/>
      <c r="BF133" s="356"/>
      <c r="BG133" s="357"/>
      <c r="BH133" s="357"/>
      <c r="BI133" s="356"/>
      <c r="BJ133" s="357"/>
      <c r="BK133" s="357"/>
      <c r="BL133" s="356"/>
      <c r="BM133" s="357"/>
      <c r="BN133" s="357"/>
      <c r="BO133" s="356"/>
      <c r="BP133" s="357"/>
      <c r="BQ133" s="357"/>
      <c r="BR133" s="356"/>
      <c r="BS133" s="357"/>
      <c r="BT133" s="357"/>
      <c r="BU133" s="356"/>
      <c r="BV133" s="357"/>
      <c r="BW133" s="357"/>
      <c r="BX133" s="356"/>
      <c r="BY133" s="357"/>
      <c r="BZ133" s="357"/>
      <c r="CA133" s="356"/>
      <c r="CB133" s="357"/>
      <c r="CC133" s="357"/>
      <c r="CD133" s="356"/>
      <c r="CE133" s="357"/>
      <c r="CF133" s="357"/>
      <c r="CG133" s="356"/>
      <c r="CH133" s="357"/>
      <c r="CI133" s="357"/>
      <c r="CJ133" s="356"/>
      <c r="CK133" s="357"/>
      <c r="CL133" s="357"/>
      <c r="CM133" s="356"/>
      <c r="CN133" s="357"/>
      <c r="CO133" s="357"/>
      <c r="CP133" s="356"/>
      <c r="CQ133" s="357"/>
      <c r="CR133" s="357"/>
      <c r="CS133" s="356"/>
      <c r="CT133" s="357"/>
      <c r="CU133" s="357"/>
      <c r="CV133" s="358"/>
      <c r="CW133" s="357"/>
      <c r="CX133" s="357"/>
      <c r="CY133" s="358"/>
      <c r="CZ133" s="357"/>
      <c r="DA133" s="357"/>
    </row>
    <row r="134" spans="1:105" s="159" customFormat="1">
      <c r="A134" s="349"/>
      <c r="B134" s="349"/>
      <c r="C134" s="349"/>
      <c r="D134" s="346"/>
      <c r="E134" s="349"/>
      <c r="F134" s="386"/>
      <c r="G134" s="379"/>
      <c r="H134" s="354"/>
      <c r="I134" s="354"/>
      <c r="J134" s="354"/>
      <c r="K134" s="354"/>
      <c r="L134" s="348"/>
      <c r="M134" s="355"/>
      <c r="N134" s="355"/>
      <c r="O134" s="355"/>
      <c r="P134" s="356"/>
      <c r="Q134" s="357"/>
      <c r="R134" s="357"/>
      <c r="S134" s="356"/>
      <c r="T134" s="357"/>
      <c r="U134" s="357"/>
      <c r="V134" s="356"/>
      <c r="W134" s="357"/>
      <c r="X134" s="357"/>
      <c r="Y134" s="356"/>
      <c r="Z134" s="357"/>
      <c r="AA134" s="357"/>
      <c r="AB134" s="356"/>
      <c r="AC134" s="357"/>
      <c r="AD134" s="357"/>
      <c r="AE134" s="356"/>
      <c r="AF134" s="357"/>
      <c r="AG134" s="357"/>
      <c r="AH134" s="356"/>
      <c r="AI134" s="357"/>
      <c r="AJ134" s="357"/>
      <c r="AK134" s="356"/>
      <c r="AL134" s="357"/>
      <c r="AM134" s="357"/>
      <c r="AN134" s="356"/>
      <c r="AO134" s="357"/>
      <c r="AP134" s="357"/>
      <c r="AQ134" s="356"/>
      <c r="AR134" s="357"/>
      <c r="AS134" s="357"/>
      <c r="AT134" s="356"/>
      <c r="AU134" s="357"/>
      <c r="AV134" s="357"/>
      <c r="AW134" s="356"/>
      <c r="AX134" s="357"/>
      <c r="AY134" s="357"/>
      <c r="AZ134" s="356"/>
      <c r="BA134" s="357"/>
      <c r="BB134" s="357"/>
      <c r="BC134" s="356"/>
      <c r="BD134" s="357"/>
      <c r="BE134" s="357"/>
      <c r="BF134" s="356"/>
      <c r="BG134" s="357"/>
      <c r="BH134" s="357"/>
      <c r="BI134" s="356"/>
      <c r="BJ134" s="357"/>
      <c r="BK134" s="357"/>
      <c r="BL134" s="356"/>
      <c r="BM134" s="357"/>
      <c r="BN134" s="357"/>
      <c r="BO134" s="356"/>
      <c r="BP134" s="357"/>
      <c r="BQ134" s="357"/>
      <c r="BR134" s="356"/>
      <c r="BS134" s="357"/>
      <c r="BT134" s="357"/>
      <c r="BU134" s="356"/>
      <c r="BV134" s="357"/>
      <c r="BW134" s="357"/>
      <c r="BX134" s="356"/>
      <c r="BY134" s="357"/>
      <c r="BZ134" s="357"/>
      <c r="CA134" s="356"/>
      <c r="CB134" s="357"/>
      <c r="CC134" s="357"/>
      <c r="CD134" s="356"/>
      <c r="CE134" s="357"/>
      <c r="CF134" s="357"/>
      <c r="CG134" s="356"/>
      <c r="CH134" s="357"/>
      <c r="CI134" s="357"/>
      <c r="CJ134" s="356"/>
      <c r="CK134" s="357"/>
      <c r="CL134" s="357"/>
      <c r="CM134" s="356"/>
      <c r="CN134" s="357"/>
      <c r="CO134" s="357"/>
      <c r="CP134" s="356"/>
      <c r="CQ134" s="357"/>
      <c r="CR134" s="357"/>
      <c r="CS134" s="356"/>
      <c r="CT134" s="357"/>
      <c r="CU134" s="357"/>
      <c r="CV134" s="358"/>
      <c r="CW134" s="357"/>
      <c r="CX134" s="357"/>
      <c r="CY134" s="358"/>
      <c r="CZ134" s="357"/>
      <c r="DA134" s="357"/>
    </row>
    <row r="135" spans="1:105" s="159" customFormat="1">
      <c r="A135" s="349"/>
      <c r="B135" s="349"/>
      <c r="C135" s="349"/>
      <c r="D135" s="346"/>
      <c r="E135" s="349"/>
      <c r="F135" s="386"/>
      <c r="G135" s="379"/>
      <c r="H135" s="354"/>
      <c r="I135" s="354"/>
      <c r="J135" s="354"/>
      <c r="K135" s="354"/>
      <c r="L135" s="348"/>
      <c r="M135" s="355"/>
      <c r="N135" s="355"/>
      <c r="O135" s="355"/>
      <c r="P135" s="356"/>
      <c r="Q135" s="357"/>
      <c r="R135" s="357"/>
      <c r="S135" s="356"/>
      <c r="T135" s="357"/>
      <c r="U135" s="357"/>
      <c r="V135" s="356"/>
      <c r="W135" s="357"/>
      <c r="X135" s="357"/>
      <c r="Y135" s="356"/>
      <c r="Z135" s="357"/>
      <c r="AA135" s="357"/>
      <c r="AB135" s="356"/>
      <c r="AC135" s="357"/>
      <c r="AD135" s="357"/>
      <c r="AE135" s="356"/>
      <c r="AF135" s="357"/>
      <c r="AG135" s="357"/>
      <c r="AH135" s="356"/>
      <c r="AI135" s="357"/>
      <c r="AJ135" s="357"/>
      <c r="AK135" s="356"/>
      <c r="AL135" s="357"/>
      <c r="AM135" s="357"/>
      <c r="AN135" s="356"/>
      <c r="AO135" s="357"/>
      <c r="AP135" s="357"/>
      <c r="AQ135" s="356"/>
      <c r="AR135" s="357"/>
      <c r="AS135" s="357"/>
      <c r="AT135" s="356"/>
      <c r="AU135" s="357"/>
      <c r="AV135" s="357"/>
      <c r="AW135" s="356"/>
      <c r="AX135" s="357"/>
      <c r="AY135" s="357"/>
      <c r="AZ135" s="356"/>
      <c r="BA135" s="357"/>
      <c r="BB135" s="357"/>
      <c r="BC135" s="356"/>
      <c r="BD135" s="357"/>
      <c r="BE135" s="357"/>
      <c r="BF135" s="356"/>
      <c r="BG135" s="357"/>
      <c r="BH135" s="357"/>
      <c r="BI135" s="356"/>
      <c r="BJ135" s="357"/>
      <c r="BK135" s="357"/>
      <c r="BL135" s="356"/>
      <c r="BM135" s="357"/>
      <c r="BN135" s="357"/>
      <c r="BO135" s="356"/>
      <c r="BP135" s="357"/>
      <c r="BQ135" s="357"/>
      <c r="BR135" s="356"/>
      <c r="BS135" s="357"/>
      <c r="BT135" s="357"/>
      <c r="BU135" s="356"/>
      <c r="BV135" s="357"/>
      <c r="BW135" s="357"/>
      <c r="BX135" s="356"/>
      <c r="BY135" s="357"/>
      <c r="BZ135" s="357"/>
      <c r="CA135" s="356"/>
      <c r="CB135" s="357"/>
      <c r="CC135" s="357"/>
      <c r="CD135" s="356"/>
      <c r="CE135" s="357"/>
      <c r="CF135" s="357"/>
      <c r="CG135" s="356"/>
      <c r="CH135" s="357"/>
      <c r="CI135" s="357"/>
      <c r="CJ135" s="356"/>
      <c r="CK135" s="357"/>
      <c r="CL135" s="357"/>
      <c r="CM135" s="356"/>
      <c r="CN135" s="357"/>
      <c r="CO135" s="357"/>
      <c r="CP135" s="356"/>
      <c r="CQ135" s="357"/>
      <c r="CR135" s="357"/>
      <c r="CS135" s="356"/>
      <c r="CT135" s="357"/>
      <c r="CU135" s="357"/>
      <c r="CV135" s="358"/>
      <c r="CW135" s="357"/>
      <c r="CX135" s="357"/>
      <c r="CY135" s="358"/>
      <c r="CZ135" s="357"/>
      <c r="DA135" s="357"/>
    </row>
    <row r="136" spans="1:105" s="319" customFormat="1">
      <c r="A136" s="348"/>
      <c r="B136" s="370"/>
      <c r="C136" s="370"/>
      <c r="D136" s="371"/>
      <c r="E136" s="383"/>
      <c r="F136" s="372"/>
      <c r="G136" s="348"/>
      <c r="H136" s="354"/>
      <c r="I136" s="354"/>
      <c r="J136" s="354"/>
      <c r="K136" s="354"/>
      <c r="L136" s="373"/>
      <c r="M136" s="384"/>
      <c r="N136" s="384"/>
      <c r="O136" s="384"/>
      <c r="P136" s="660"/>
      <c r="Q136" s="660"/>
      <c r="R136" s="374"/>
      <c r="S136" s="660"/>
      <c r="T136" s="660"/>
      <c r="U136" s="374"/>
      <c r="V136" s="660"/>
      <c r="W136" s="660"/>
      <c r="X136" s="374"/>
      <c r="Y136" s="660"/>
      <c r="Z136" s="660"/>
      <c r="AA136" s="374"/>
      <c r="AB136" s="660"/>
      <c r="AC136" s="660"/>
      <c r="AD136" s="374"/>
      <c r="AE136" s="660"/>
      <c r="AF136" s="660"/>
      <c r="AG136" s="374"/>
      <c r="AH136" s="660"/>
      <c r="AI136" s="660"/>
      <c r="AJ136" s="374"/>
      <c r="AK136" s="660"/>
      <c r="AL136" s="660"/>
      <c r="AM136" s="374"/>
      <c r="AN136" s="660"/>
      <c r="AO136" s="660"/>
      <c r="AP136" s="374"/>
      <c r="AQ136" s="660"/>
      <c r="AR136" s="660"/>
      <c r="AS136" s="374"/>
      <c r="AT136" s="660"/>
      <c r="AU136" s="660"/>
      <c r="AV136" s="374"/>
      <c r="AW136" s="660"/>
      <c r="AX136" s="660"/>
      <c r="AY136" s="374"/>
      <c r="AZ136" s="660"/>
      <c r="BA136" s="660"/>
      <c r="BB136" s="374"/>
      <c r="BC136" s="660"/>
      <c r="BD136" s="660"/>
      <c r="BE136" s="374"/>
      <c r="BF136" s="660"/>
      <c r="BG136" s="660"/>
      <c r="BH136" s="374"/>
      <c r="BI136" s="660"/>
      <c r="BJ136" s="660"/>
      <c r="BK136" s="374"/>
      <c r="BL136" s="660"/>
      <c r="BM136" s="660"/>
      <c r="BN136" s="374"/>
      <c r="BO136" s="660"/>
      <c r="BP136" s="660"/>
      <c r="BQ136" s="374"/>
      <c r="BR136" s="660"/>
      <c r="BS136" s="660"/>
      <c r="BT136" s="374"/>
      <c r="BU136" s="660"/>
      <c r="BV136" s="660"/>
      <c r="BW136" s="374"/>
      <c r="BX136" s="660"/>
      <c r="BY136" s="660"/>
      <c r="BZ136" s="374"/>
      <c r="CA136" s="660"/>
      <c r="CB136" s="660"/>
      <c r="CC136" s="374"/>
      <c r="CD136" s="660"/>
      <c r="CE136" s="660"/>
      <c r="CF136" s="374"/>
      <c r="CG136" s="660"/>
      <c r="CH136" s="660"/>
      <c r="CI136" s="374"/>
      <c r="CJ136" s="660"/>
      <c r="CK136" s="660"/>
      <c r="CL136" s="374"/>
      <c r="CM136" s="660"/>
      <c r="CN136" s="660"/>
      <c r="CO136" s="374"/>
      <c r="CP136" s="660"/>
      <c r="CQ136" s="660"/>
      <c r="CR136" s="374"/>
      <c r="CS136" s="660"/>
      <c r="CT136" s="660"/>
      <c r="CU136" s="374"/>
      <c r="CV136" s="660"/>
      <c r="CW136" s="660"/>
      <c r="CX136" s="374"/>
      <c r="CY136" s="660"/>
      <c r="CZ136" s="660"/>
      <c r="DA136" s="374"/>
    </row>
    <row r="137" spans="1:105" s="319" customFormat="1">
      <c r="A137" s="375"/>
      <c r="B137" s="375"/>
      <c r="C137" s="375"/>
      <c r="D137" s="394"/>
      <c r="E137" s="395"/>
      <c r="F137" s="362"/>
      <c r="G137" s="348"/>
      <c r="H137" s="354"/>
      <c r="I137" s="354"/>
      <c r="J137" s="354"/>
      <c r="K137" s="354"/>
      <c r="L137" s="348"/>
      <c r="M137" s="355"/>
      <c r="N137" s="355"/>
      <c r="O137" s="355"/>
      <c r="P137" s="356"/>
      <c r="Q137" s="357"/>
      <c r="R137" s="357"/>
      <c r="S137" s="356"/>
      <c r="T137" s="357"/>
      <c r="U137" s="357"/>
      <c r="V137" s="356"/>
      <c r="W137" s="357"/>
      <c r="X137" s="357"/>
      <c r="Y137" s="356"/>
      <c r="Z137" s="357"/>
      <c r="AA137" s="357"/>
      <c r="AB137" s="356"/>
      <c r="AC137" s="357"/>
      <c r="AD137" s="357"/>
      <c r="AE137" s="356"/>
      <c r="AF137" s="357"/>
      <c r="AG137" s="357"/>
      <c r="AH137" s="356"/>
      <c r="AI137" s="357"/>
      <c r="AJ137" s="357"/>
      <c r="AK137" s="356"/>
      <c r="AL137" s="357"/>
      <c r="AM137" s="357"/>
      <c r="AN137" s="356"/>
      <c r="AO137" s="357"/>
      <c r="AP137" s="357"/>
      <c r="AQ137" s="356"/>
      <c r="AR137" s="357"/>
      <c r="AS137" s="357"/>
      <c r="AT137" s="356"/>
      <c r="AU137" s="357"/>
      <c r="AV137" s="357"/>
      <c r="AW137" s="356"/>
      <c r="AX137" s="357"/>
      <c r="AY137" s="357"/>
      <c r="AZ137" s="356"/>
      <c r="BA137" s="357"/>
      <c r="BB137" s="357"/>
      <c r="BC137" s="356"/>
      <c r="BD137" s="357"/>
      <c r="BE137" s="357"/>
      <c r="BF137" s="356"/>
      <c r="BG137" s="357"/>
      <c r="BH137" s="357"/>
      <c r="BI137" s="356"/>
      <c r="BJ137" s="357"/>
      <c r="BK137" s="357"/>
      <c r="BL137" s="356"/>
      <c r="BM137" s="357"/>
      <c r="BN137" s="357"/>
      <c r="BO137" s="356"/>
      <c r="BP137" s="357"/>
      <c r="BQ137" s="357"/>
      <c r="BR137" s="356"/>
      <c r="BS137" s="357"/>
      <c r="BT137" s="357"/>
      <c r="BU137" s="356"/>
      <c r="BV137" s="357"/>
      <c r="BW137" s="357"/>
      <c r="BX137" s="356"/>
      <c r="BY137" s="357"/>
      <c r="BZ137" s="357"/>
      <c r="CA137" s="356"/>
      <c r="CB137" s="357"/>
      <c r="CC137" s="357"/>
      <c r="CD137" s="356"/>
      <c r="CE137" s="357"/>
      <c r="CF137" s="357"/>
      <c r="CG137" s="356"/>
      <c r="CH137" s="357"/>
      <c r="CI137" s="357"/>
      <c r="CJ137" s="356"/>
      <c r="CK137" s="357"/>
      <c r="CL137" s="357"/>
      <c r="CM137" s="356"/>
      <c r="CN137" s="357"/>
      <c r="CO137" s="357"/>
      <c r="CP137" s="356"/>
      <c r="CQ137" s="357"/>
      <c r="CR137" s="357"/>
      <c r="CS137" s="356"/>
      <c r="CT137" s="357"/>
      <c r="CU137" s="357"/>
      <c r="CV137" s="356"/>
      <c r="CW137" s="357"/>
      <c r="CX137" s="357"/>
      <c r="CY137" s="356"/>
      <c r="CZ137" s="357"/>
      <c r="DA137" s="357"/>
    </row>
    <row r="138" spans="1:105" s="319" customFormat="1">
      <c r="A138" s="348"/>
      <c r="B138" s="359"/>
      <c r="C138" s="359"/>
      <c r="D138" s="346"/>
      <c r="E138" s="349"/>
      <c r="F138" s="364"/>
      <c r="G138" s="379"/>
      <c r="H138" s="354"/>
      <c r="I138" s="354"/>
      <c r="J138" s="354"/>
      <c r="K138" s="354"/>
      <c r="L138" s="348"/>
      <c r="M138" s="355"/>
      <c r="N138" s="355"/>
      <c r="O138" s="355"/>
      <c r="P138" s="356"/>
      <c r="Q138" s="357"/>
      <c r="R138" s="357"/>
      <c r="S138" s="356"/>
      <c r="T138" s="357"/>
      <c r="U138" s="357"/>
      <c r="V138" s="356"/>
      <c r="W138" s="357"/>
      <c r="X138" s="357"/>
      <c r="Y138" s="356"/>
      <c r="Z138" s="357"/>
      <c r="AA138" s="357"/>
      <c r="AB138" s="356"/>
      <c r="AC138" s="357"/>
      <c r="AD138" s="357"/>
      <c r="AE138" s="356"/>
      <c r="AF138" s="357"/>
      <c r="AG138" s="357"/>
      <c r="AH138" s="356"/>
      <c r="AI138" s="357"/>
      <c r="AJ138" s="357"/>
      <c r="AK138" s="356"/>
      <c r="AL138" s="357"/>
      <c r="AM138" s="357"/>
      <c r="AN138" s="356"/>
      <c r="AO138" s="357"/>
      <c r="AP138" s="357"/>
      <c r="AQ138" s="356"/>
      <c r="AR138" s="357"/>
      <c r="AS138" s="357"/>
      <c r="AT138" s="356"/>
      <c r="AU138" s="357"/>
      <c r="AV138" s="357"/>
      <c r="AW138" s="356"/>
      <c r="AX138" s="357"/>
      <c r="AY138" s="357"/>
      <c r="AZ138" s="356"/>
      <c r="BA138" s="357"/>
      <c r="BB138" s="357"/>
      <c r="BC138" s="356"/>
      <c r="BD138" s="357"/>
      <c r="BE138" s="357"/>
      <c r="BF138" s="356"/>
      <c r="BG138" s="357"/>
      <c r="BH138" s="357"/>
      <c r="BI138" s="356"/>
      <c r="BJ138" s="357"/>
      <c r="BK138" s="357"/>
      <c r="BL138" s="356"/>
      <c r="BM138" s="357"/>
      <c r="BN138" s="357"/>
      <c r="BO138" s="356"/>
      <c r="BP138" s="357"/>
      <c r="BQ138" s="357"/>
      <c r="BR138" s="356"/>
      <c r="BS138" s="357"/>
      <c r="BT138" s="357"/>
      <c r="BU138" s="356"/>
      <c r="BV138" s="357"/>
      <c r="BW138" s="357"/>
      <c r="BX138" s="356"/>
      <c r="BY138" s="357"/>
      <c r="BZ138" s="357"/>
      <c r="CA138" s="356"/>
      <c r="CB138" s="357"/>
      <c r="CC138" s="357"/>
      <c r="CD138" s="356"/>
      <c r="CE138" s="357"/>
      <c r="CF138" s="357"/>
      <c r="CG138" s="356"/>
      <c r="CH138" s="357"/>
      <c r="CI138" s="357"/>
      <c r="CJ138" s="356"/>
      <c r="CK138" s="357"/>
      <c r="CL138" s="357"/>
      <c r="CM138" s="356"/>
      <c r="CN138" s="357"/>
      <c r="CO138" s="357"/>
      <c r="CP138" s="356"/>
      <c r="CQ138" s="357"/>
      <c r="CR138" s="357"/>
      <c r="CS138" s="356"/>
      <c r="CT138" s="357"/>
      <c r="CU138" s="357"/>
      <c r="CV138" s="358"/>
      <c r="CW138" s="357"/>
      <c r="CX138" s="357"/>
      <c r="CY138" s="358"/>
      <c r="CZ138" s="357"/>
      <c r="DA138" s="357"/>
    </row>
    <row r="139" spans="1:105" s="319" customFormat="1">
      <c r="A139" s="348"/>
      <c r="B139" s="359"/>
      <c r="C139" s="359"/>
      <c r="D139" s="346"/>
      <c r="E139" s="349"/>
      <c r="F139" s="364"/>
      <c r="G139" s="379"/>
      <c r="H139" s="354"/>
      <c r="I139" s="354"/>
      <c r="J139" s="354"/>
      <c r="K139" s="354"/>
      <c r="L139" s="348"/>
      <c r="M139" s="355"/>
      <c r="N139" s="355"/>
      <c r="O139" s="355"/>
      <c r="P139" s="356"/>
      <c r="Q139" s="357"/>
      <c r="R139" s="357"/>
      <c r="S139" s="356"/>
      <c r="T139" s="357"/>
      <c r="U139" s="357"/>
      <c r="V139" s="356"/>
      <c r="W139" s="357"/>
      <c r="X139" s="357"/>
      <c r="Y139" s="356"/>
      <c r="Z139" s="357"/>
      <c r="AA139" s="357"/>
      <c r="AB139" s="356"/>
      <c r="AC139" s="357"/>
      <c r="AD139" s="357"/>
      <c r="AE139" s="356"/>
      <c r="AF139" s="357"/>
      <c r="AG139" s="357"/>
      <c r="AH139" s="356"/>
      <c r="AI139" s="357"/>
      <c r="AJ139" s="357"/>
      <c r="AK139" s="356"/>
      <c r="AL139" s="357"/>
      <c r="AM139" s="357"/>
      <c r="AN139" s="356"/>
      <c r="AO139" s="357"/>
      <c r="AP139" s="357"/>
      <c r="AQ139" s="356"/>
      <c r="AR139" s="357"/>
      <c r="AS139" s="357"/>
      <c r="AT139" s="356"/>
      <c r="AU139" s="357"/>
      <c r="AV139" s="357"/>
      <c r="AW139" s="356"/>
      <c r="AX139" s="357"/>
      <c r="AY139" s="357"/>
      <c r="AZ139" s="356"/>
      <c r="BA139" s="357"/>
      <c r="BB139" s="357"/>
      <c r="BC139" s="356"/>
      <c r="BD139" s="357"/>
      <c r="BE139" s="357"/>
      <c r="BF139" s="356"/>
      <c r="BG139" s="357"/>
      <c r="BH139" s="357"/>
      <c r="BI139" s="356"/>
      <c r="BJ139" s="357"/>
      <c r="BK139" s="357"/>
      <c r="BL139" s="356"/>
      <c r="BM139" s="357"/>
      <c r="BN139" s="357"/>
      <c r="BO139" s="356"/>
      <c r="BP139" s="357"/>
      <c r="BQ139" s="357"/>
      <c r="BR139" s="356"/>
      <c r="BS139" s="357"/>
      <c r="BT139" s="357"/>
      <c r="BU139" s="356"/>
      <c r="BV139" s="357"/>
      <c r="BW139" s="357"/>
      <c r="BX139" s="356"/>
      <c r="BY139" s="357"/>
      <c r="BZ139" s="357"/>
      <c r="CA139" s="356"/>
      <c r="CB139" s="357"/>
      <c r="CC139" s="357"/>
      <c r="CD139" s="356"/>
      <c r="CE139" s="357"/>
      <c r="CF139" s="357"/>
      <c r="CG139" s="356"/>
      <c r="CH139" s="357"/>
      <c r="CI139" s="357"/>
      <c r="CJ139" s="356"/>
      <c r="CK139" s="357"/>
      <c r="CL139" s="357"/>
      <c r="CM139" s="356"/>
      <c r="CN139" s="357"/>
      <c r="CO139" s="357"/>
      <c r="CP139" s="356"/>
      <c r="CQ139" s="357"/>
      <c r="CR139" s="357"/>
      <c r="CS139" s="356"/>
      <c r="CT139" s="357"/>
      <c r="CU139" s="357"/>
      <c r="CV139" s="358"/>
      <c r="CW139" s="357"/>
      <c r="CX139" s="357"/>
      <c r="CY139" s="358"/>
      <c r="CZ139" s="357"/>
      <c r="DA139" s="357"/>
    </row>
    <row r="140" spans="1:105" s="319" customFormat="1">
      <c r="A140" s="348"/>
      <c r="B140" s="359"/>
      <c r="C140" s="359"/>
      <c r="D140" s="346"/>
      <c r="E140" s="349"/>
      <c r="F140" s="364"/>
      <c r="G140" s="379"/>
      <c r="H140" s="354"/>
      <c r="I140" s="354"/>
      <c r="J140" s="354"/>
      <c r="K140" s="354"/>
      <c r="L140" s="348"/>
      <c r="M140" s="355"/>
      <c r="N140" s="355"/>
      <c r="O140" s="355"/>
      <c r="P140" s="356"/>
      <c r="Q140" s="357"/>
      <c r="R140" s="357"/>
      <c r="S140" s="356"/>
      <c r="T140" s="357"/>
      <c r="U140" s="357"/>
      <c r="V140" s="356"/>
      <c r="W140" s="357"/>
      <c r="X140" s="357"/>
      <c r="Y140" s="356"/>
      <c r="Z140" s="357"/>
      <c r="AA140" s="357"/>
      <c r="AB140" s="356"/>
      <c r="AC140" s="357"/>
      <c r="AD140" s="357"/>
      <c r="AE140" s="356"/>
      <c r="AF140" s="357"/>
      <c r="AG140" s="357"/>
      <c r="AH140" s="356"/>
      <c r="AI140" s="357"/>
      <c r="AJ140" s="357"/>
      <c r="AK140" s="356"/>
      <c r="AL140" s="357"/>
      <c r="AM140" s="357"/>
      <c r="AN140" s="356"/>
      <c r="AO140" s="357"/>
      <c r="AP140" s="357"/>
      <c r="AQ140" s="356"/>
      <c r="AR140" s="357"/>
      <c r="AS140" s="357"/>
      <c r="AT140" s="356"/>
      <c r="AU140" s="357"/>
      <c r="AV140" s="357"/>
      <c r="AW140" s="356"/>
      <c r="AX140" s="357"/>
      <c r="AY140" s="357"/>
      <c r="AZ140" s="356"/>
      <c r="BA140" s="357"/>
      <c r="BB140" s="357"/>
      <c r="BC140" s="356"/>
      <c r="BD140" s="357"/>
      <c r="BE140" s="357"/>
      <c r="BF140" s="356"/>
      <c r="BG140" s="357"/>
      <c r="BH140" s="357"/>
      <c r="BI140" s="356"/>
      <c r="BJ140" s="357"/>
      <c r="BK140" s="357"/>
      <c r="BL140" s="356"/>
      <c r="BM140" s="357"/>
      <c r="BN140" s="357"/>
      <c r="BO140" s="356"/>
      <c r="BP140" s="357"/>
      <c r="BQ140" s="357"/>
      <c r="BR140" s="356"/>
      <c r="BS140" s="357"/>
      <c r="BT140" s="357"/>
      <c r="BU140" s="356"/>
      <c r="BV140" s="357"/>
      <c r="BW140" s="357"/>
      <c r="BX140" s="356"/>
      <c r="BY140" s="357"/>
      <c r="BZ140" s="357"/>
      <c r="CA140" s="356"/>
      <c r="CB140" s="357"/>
      <c r="CC140" s="357"/>
      <c r="CD140" s="356"/>
      <c r="CE140" s="357"/>
      <c r="CF140" s="357"/>
      <c r="CG140" s="356"/>
      <c r="CH140" s="357"/>
      <c r="CI140" s="357"/>
      <c r="CJ140" s="356"/>
      <c r="CK140" s="357"/>
      <c r="CL140" s="357"/>
      <c r="CM140" s="356"/>
      <c r="CN140" s="357"/>
      <c r="CO140" s="357"/>
      <c r="CP140" s="356"/>
      <c r="CQ140" s="357"/>
      <c r="CR140" s="357"/>
      <c r="CS140" s="356"/>
      <c r="CT140" s="357"/>
      <c r="CU140" s="357"/>
      <c r="CV140" s="358"/>
      <c r="CW140" s="357"/>
      <c r="CX140" s="357"/>
      <c r="CY140" s="358"/>
      <c r="CZ140" s="357"/>
      <c r="DA140" s="357"/>
    </row>
    <row r="141" spans="1:105" s="319" customFormat="1">
      <c r="A141" s="348"/>
      <c r="B141" s="359"/>
      <c r="C141" s="359"/>
      <c r="D141" s="346"/>
      <c r="E141" s="349"/>
      <c r="F141" s="364"/>
      <c r="G141" s="379"/>
      <c r="H141" s="354"/>
      <c r="I141" s="354"/>
      <c r="J141" s="354"/>
      <c r="K141" s="354"/>
      <c r="L141" s="348"/>
      <c r="M141" s="355"/>
      <c r="N141" s="355"/>
      <c r="O141" s="355"/>
      <c r="P141" s="356"/>
      <c r="Q141" s="357"/>
      <c r="R141" s="357"/>
      <c r="S141" s="356"/>
      <c r="T141" s="357"/>
      <c r="U141" s="357"/>
      <c r="V141" s="356"/>
      <c r="W141" s="357"/>
      <c r="X141" s="357"/>
      <c r="Y141" s="356"/>
      <c r="Z141" s="357"/>
      <c r="AA141" s="357"/>
      <c r="AB141" s="356"/>
      <c r="AC141" s="357"/>
      <c r="AD141" s="357"/>
      <c r="AE141" s="356"/>
      <c r="AF141" s="357"/>
      <c r="AG141" s="357"/>
      <c r="AH141" s="356"/>
      <c r="AI141" s="357"/>
      <c r="AJ141" s="357"/>
      <c r="AK141" s="356"/>
      <c r="AL141" s="357"/>
      <c r="AM141" s="357"/>
      <c r="AN141" s="356"/>
      <c r="AO141" s="357"/>
      <c r="AP141" s="357"/>
      <c r="AQ141" s="356"/>
      <c r="AR141" s="357"/>
      <c r="AS141" s="357"/>
      <c r="AT141" s="356"/>
      <c r="AU141" s="357"/>
      <c r="AV141" s="357"/>
      <c r="AW141" s="356"/>
      <c r="AX141" s="357"/>
      <c r="AY141" s="357"/>
      <c r="AZ141" s="356"/>
      <c r="BA141" s="357"/>
      <c r="BB141" s="357"/>
      <c r="BC141" s="356"/>
      <c r="BD141" s="357"/>
      <c r="BE141" s="357"/>
      <c r="BF141" s="356"/>
      <c r="BG141" s="357"/>
      <c r="BH141" s="357"/>
      <c r="BI141" s="356"/>
      <c r="BJ141" s="357"/>
      <c r="BK141" s="357"/>
      <c r="BL141" s="356"/>
      <c r="BM141" s="357"/>
      <c r="BN141" s="357"/>
      <c r="BO141" s="356"/>
      <c r="BP141" s="357"/>
      <c r="BQ141" s="357"/>
      <c r="BR141" s="356"/>
      <c r="BS141" s="357"/>
      <c r="BT141" s="357"/>
      <c r="BU141" s="356"/>
      <c r="BV141" s="357"/>
      <c r="BW141" s="357"/>
      <c r="BX141" s="356"/>
      <c r="BY141" s="357"/>
      <c r="BZ141" s="357"/>
      <c r="CA141" s="356"/>
      <c r="CB141" s="357"/>
      <c r="CC141" s="357"/>
      <c r="CD141" s="356"/>
      <c r="CE141" s="357"/>
      <c r="CF141" s="357"/>
      <c r="CG141" s="356"/>
      <c r="CH141" s="357"/>
      <c r="CI141" s="357"/>
      <c r="CJ141" s="356"/>
      <c r="CK141" s="357"/>
      <c r="CL141" s="357"/>
      <c r="CM141" s="356"/>
      <c r="CN141" s="357"/>
      <c r="CO141" s="357"/>
      <c r="CP141" s="356"/>
      <c r="CQ141" s="357"/>
      <c r="CR141" s="357"/>
      <c r="CS141" s="356"/>
      <c r="CT141" s="357"/>
      <c r="CU141" s="357"/>
      <c r="CV141" s="358"/>
      <c r="CW141" s="357"/>
      <c r="CX141" s="357"/>
      <c r="CY141" s="358"/>
      <c r="CZ141" s="357"/>
      <c r="DA141" s="357"/>
    </row>
    <row r="142" spans="1:105" s="319" customFormat="1">
      <c r="A142" s="348"/>
      <c r="B142" s="359"/>
      <c r="C142" s="359"/>
      <c r="D142" s="346"/>
      <c r="E142" s="349"/>
      <c r="F142" s="364"/>
      <c r="G142" s="379"/>
      <c r="H142" s="354"/>
      <c r="I142" s="354"/>
      <c r="J142" s="354"/>
      <c r="K142" s="354"/>
      <c r="L142" s="348"/>
      <c r="M142" s="355"/>
      <c r="N142" s="355"/>
      <c r="O142" s="355"/>
      <c r="P142" s="356"/>
      <c r="Q142" s="357"/>
      <c r="R142" s="357"/>
      <c r="S142" s="356"/>
      <c r="T142" s="357"/>
      <c r="U142" s="357"/>
      <c r="V142" s="356"/>
      <c r="W142" s="357"/>
      <c r="X142" s="357"/>
      <c r="Y142" s="356"/>
      <c r="Z142" s="357"/>
      <c r="AA142" s="357"/>
      <c r="AB142" s="356"/>
      <c r="AC142" s="357"/>
      <c r="AD142" s="357"/>
      <c r="AE142" s="356"/>
      <c r="AF142" s="357"/>
      <c r="AG142" s="357"/>
      <c r="AH142" s="356"/>
      <c r="AI142" s="357"/>
      <c r="AJ142" s="357"/>
      <c r="AK142" s="356"/>
      <c r="AL142" s="357"/>
      <c r="AM142" s="357"/>
      <c r="AN142" s="356"/>
      <c r="AO142" s="357"/>
      <c r="AP142" s="357"/>
      <c r="AQ142" s="356"/>
      <c r="AR142" s="357"/>
      <c r="AS142" s="357"/>
      <c r="AT142" s="356"/>
      <c r="AU142" s="357"/>
      <c r="AV142" s="357"/>
      <c r="AW142" s="356"/>
      <c r="AX142" s="357"/>
      <c r="AY142" s="357"/>
      <c r="AZ142" s="356"/>
      <c r="BA142" s="357"/>
      <c r="BB142" s="357"/>
      <c r="BC142" s="356"/>
      <c r="BD142" s="357"/>
      <c r="BE142" s="357"/>
      <c r="BF142" s="356"/>
      <c r="BG142" s="357"/>
      <c r="BH142" s="357"/>
      <c r="BI142" s="356"/>
      <c r="BJ142" s="357"/>
      <c r="BK142" s="357"/>
      <c r="BL142" s="356"/>
      <c r="BM142" s="357"/>
      <c r="BN142" s="357"/>
      <c r="BO142" s="356"/>
      <c r="BP142" s="357"/>
      <c r="BQ142" s="357"/>
      <c r="BR142" s="356"/>
      <c r="BS142" s="357"/>
      <c r="BT142" s="357"/>
      <c r="BU142" s="356"/>
      <c r="BV142" s="357"/>
      <c r="BW142" s="357"/>
      <c r="BX142" s="356"/>
      <c r="BY142" s="357"/>
      <c r="BZ142" s="357"/>
      <c r="CA142" s="356"/>
      <c r="CB142" s="357"/>
      <c r="CC142" s="357"/>
      <c r="CD142" s="356"/>
      <c r="CE142" s="357"/>
      <c r="CF142" s="357"/>
      <c r="CG142" s="356"/>
      <c r="CH142" s="357"/>
      <c r="CI142" s="357"/>
      <c r="CJ142" s="356"/>
      <c r="CK142" s="357"/>
      <c r="CL142" s="357"/>
      <c r="CM142" s="356"/>
      <c r="CN142" s="357"/>
      <c r="CO142" s="357"/>
      <c r="CP142" s="356"/>
      <c r="CQ142" s="357"/>
      <c r="CR142" s="357"/>
      <c r="CS142" s="356"/>
      <c r="CT142" s="357"/>
      <c r="CU142" s="357"/>
      <c r="CV142" s="358"/>
      <c r="CW142" s="357"/>
      <c r="CX142" s="357"/>
      <c r="CY142" s="358"/>
      <c r="CZ142" s="357"/>
      <c r="DA142" s="357"/>
    </row>
    <row r="143" spans="1:105" s="319" customFormat="1">
      <c r="A143" s="348"/>
      <c r="B143" s="359"/>
      <c r="C143" s="359"/>
      <c r="D143" s="346"/>
      <c r="E143" s="349"/>
      <c r="F143" s="364"/>
      <c r="G143" s="379"/>
      <c r="H143" s="354"/>
      <c r="I143" s="354"/>
      <c r="J143" s="354"/>
      <c r="K143" s="354"/>
      <c r="L143" s="348"/>
      <c r="M143" s="355"/>
      <c r="N143" s="355"/>
      <c r="O143" s="355"/>
      <c r="P143" s="356"/>
      <c r="Q143" s="357"/>
      <c r="R143" s="357"/>
      <c r="S143" s="356"/>
      <c r="T143" s="357"/>
      <c r="U143" s="357"/>
      <c r="V143" s="356"/>
      <c r="W143" s="357"/>
      <c r="X143" s="357"/>
      <c r="Y143" s="356"/>
      <c r="Z143" s="357"/>
      <c r="AA143" s="357"/>
      <c r="AB143" s="356"/>
      <c r="AC143" s="357"/>
      <c r="AD143" s="357"/>
      <c r="AE143" s="356"/>
      <c r="AF143" s="357"/>
      <c r="AG143" s="357"/>
      <c r="AH143" s="356"/>
      <c r="AI143" s="357"/>
      <c r="AJ143" s="357"/>
      <c r="AK143" s="356"/>
      <c r="AL143" s="357"/>
      <c r="AM143" s="357"/>
      <c r="AN143" s="356"/>
      <c r="AO143" s="357"/>
      <c r="AP143" s="357"/>
      <c r="AQ143" s="356"/>
      <c r="AR143" s="357"/>
      <c r="AS143" s="357"/>
      <c r="AT143" s="356"/>
      <c r="AU143" s="357"/>
      <c r="AV143" s="357"/>
      <c r="AW143" s="356"/>
      <c r="AX143" s="357"/>
      <c r="AY143" s="357"/>
      <c r="AZ143" s="356"/>
      <c r="BA143" s="357"/>
      <c r="BB143" s="357"/>
      <c r="BC143" s="356"/>
      <c r="BD143" s="357"/>
      <c r="BE143" s="357"/>
      <c r="BF143" s="356"/>
      <c r="BG143" s="357"/>
      <c r="BH143" s="357"/>
      <c r="BI143" s="356"/>
      <c r="BJ143" s="357"/>
      <c r="BK143" s="357"/>
      <c r="BL143" s="356"/>
      <c r="BM143" s="357"/>
      <c r="BN143" s="357"/>
      <c r="BO143" s="356"/>
      <c r="BP143" s="357"/>
      <c r="BQ143" s="357"/>
      <c r="BR143" s="356"/>
      <c r="BS143" s="357"/>
      <c r="BT143" s="357"/>
      <c r="BU143" s="356"/>
      <c r="BV143" s="357"/>
      <c r="BW143" s="357"/>
      <c r="BX143" s="356"/>
      <c r="BY143" s="357"/>
      <c r="BZ143" s="357"/>
      <c r="CA143" s="356"/>
      <c r="CB143" s="357"/>
      <c r="CC143" s="357"/>
      <c r="CD143" s="356"/>
      <c r="CE143" s="357"/>
      <c r="CF143" s="357"/>
      <c r="CG143" s="356"/>
      <c r="CH143" s="357"/>
      <c r="CI143" s="357"/>
      <c r="CJ143" s="356"/>
      <c r="CK143" s="357"/>
      <c r="CL143" s="357"/>
      <c r="CM143" s="356"/>
      <c r="CN143" s="357"/>
      <c r="CO143" s="357"/>
      <c r="CP143" s="356"/>
      <c r="CQ143" s="357"/>
      <c r="CR143" s="357"/>
      <c r="CS143" s="356"/>
      <c r="CT143" s="357"/>
      <c r="CU143" s="357"/>
      <c r="CV143" s="358"/>
      <c r="CW143" s="357"/>
      <c r="CX143" s="357"/>
      <c r="CY143" s="358"/>
      <c r="CZ143" s="357"/>
      <c r="DA143" s="357"/>
    </row>
    <row r="144" spans="1:105" s="319" customFormat="1">
      <c r="A144" s="348"/>
      <c r="B144" s="359"/>
      <c r="C144" s="359"/>
      <c r="D144" s="346"/>
      <c r="E144" s="349"/>
      <c r="F144" s="364"/>
      <c r="G144" s="379"/>
      <c r="H144" s="354"/>
      <c r="I144" s="354"/>
      <c r="J144" s="354"/>
      <c r="K144" s="354"/>
      <c r="L144" s="348"/>
      <c r="M144" s="355"/>
      <c r="N144" s="355"/>
      <c r="O144" s="355"/>
      <c r="P144" s="356"/>
      <c r="Q144" s="357"/>
      <c r="R144" s="357"/>
      <c r="S144" s="356"/>
      <c r="T144" s="357"/>
      <c r="U144" s="357"/>
      <c r="V144" s="356"/>
      <c r="W144" s="357"/>
      <c r="X144" s="357"/>
      <c r="Y144" s="356"/>
      <c r="Z144" s="357"/>
      <c r="AA144" s="357"/>
      <c r="AB144" s="356"/>
      <c r="AC144" s="357"/>
      <c r="AD144" s="357"/>
      <c r="AE144" s="356"/>
      <c r="AF144" s="357"/>
      <c r="AG144" s="357"/>
      <c r="AH144" s="356"/>
      <c r="AI144" s="357"/>
      <c r="AJ144" s="357"/>
      <c r="AK144" s="356"/>
      <c r="AL144" s="357"/>
      <c r="AM144" s="357"/>
      <c r="AN144" s="356"/>
      <c r="AO144" s="357"/>
      <c r="AP144" s="357"/>
      <c r="AQ144" s="356"/>
      <c r="AR144" s="357"/>
      <c r="AS144" s="357"/>
      <c r="AT144" s="356"/>
      <c r="AU144" s="357"/>
      <c r="AV144" s="357"/>
      <c r="AW144" s="356"/>
      <c r="AX144" s="357"/>
      <c r="AY144" s="357"/>
      <c r="AZ144" s="356"/>
      <c r="BA144" s="357"/>
      <c r="BB144" s="357"/>
      <c r="BC144" s="356"/>
      <c r="BD144" s="357"/>
      <c r="BE144" s="357"/>
      <c r="BF144" s="356"/>
      <c r="BG144" s="357"/>
      <c r="BH144" s="357"/>
      <c r="BI144" s="356"/>
      <c r="BJ144" s="357"/>
      <c r="BK144" s="357"/>
      <c r="BL144" s="356"/>
      <c r="BM144" s="357"/>
      <c r="BN144" s="357"/>
      <c r="BO144" s="356"/>
      <c r="BP144" s="357"/>
      <c r="BQ144" s="357"/>
      <c r="BR144" s="356"/>
      <c r="BS144" s="357"/>
      <c r="BT144" s="357"/>
      <c r="BU144" s="356"/>
      <c r="BV144" s="357"/>
      <c r="BW144" s="357"/>
      <c r="BX144" s="356"/>
      <c r="BY144" s="357"/>
      <c r="BZ144" s="357"/>
      <c r="CA144" s="356"/>
      <c r="CB144" s="357"/>
      <c r="CC144" s="357"/>
      <c r="CD144" s="356"/>
      <c r="CE144" s="357"/>
      <c r="CF144" s="357"/>
      <c r="CG144" s="356"/>
      <c r="CH144" s="357"/>
      <c r="CI144" s="357"/>
      <c r="CJ144" s="356"/>
      <c r="CK144" s="357"/>
      <c r="CL144" s="357"/>
      <c r="CM144" s="356"/>
      <c r="CN144" s="357"/>
      <c r="CO144" s="357"/>
      <c r="CP144" s="356"/>
      <c r="CQ144" s="357"/>
      <c r="CR144" s="357"/>
      <c r="CS144" s="356"/>
      <c r="CT144" s="357"/>
      <c r="CU144" s="357"/>
      <c r="CV144" s="358"/>
      <c r="CW144" s="357"/>
      <c r="CX144" s="357"/>
      <c r="CY144" s="358"/>
      <c r="CZ144" s="357"/>
      <c r="DA144" s="357"/>
    </row>
    <row r="145" spans="1:105" s="319" customFormat="1">
      <c r="A145" s="348"/>
      <c r="B145" s="359"/>
      <c r="C145" s="359"/>
      <c r="D145" s="346"/>
      <c r="E145" s="349"/>
      <c r="F145" s="364"/>
      <c r="G145" s="379"/>
      <c r="H145" s="354"/>
      <c r="I145" s="354"/>
      <c r="J145" s="354"/>
      <c r="K145" s="354"/>
      <c r="L145" s="348"/>
      <c r="M145" s="355"/>
      <c r="N145" s="355"/>
      <c r="O145" s="355"/>
      <c r="P145" s="356"/>
      <c r="Q145" s="357"/>
      <c r="R145" s="357"/>
      <c r="S145" s="356"/>
      <c r="T145" s="357"/>
      <c r="U145" s="357"/>
      <c r="V145" s="356"/>
      <c r="W145" s="357"/>
      <c r="X145" s="357"/>
      <c r="Y145" s="356"/>
      <c r="Z145" s="357"/>
      <c r="AA145" s="357"/>
      <c r="AB145" s="356"/>
      <c r="AC145" s="357"/>
      <c r="AD145" s="357"/>
      <c r="AE145" s="356"/>
      <c r="AF145" s="357"/>
      <c r="AG145" s="357"/>
      <c r="AH145" s="356"/>
      <c r="AI145" s="357"/>
      <c r="AJ145" s="357"/>
      <c r="AK145" s="356"/>
      <c r="AL145" s="357"/>
      <c r="AM145" s="357"/>
      <c r="AN145" s="356"/>
      <c r="AO145" s="357"/>
      <c r="AP145" s="357"/>
      <c r="AQ145" s="356"/>
      <c r="AR145" s="357"/>
      <c r="AS145" s="357"/>
      <c r="AT145" s="356"/>
      <c r="AU145" s="357"/>
      <c r="AV145" s="357"/>
      <c r="AW145" s="356"/>
      <c r="AX145" s="357"/>
      <c r="AY145" s="357"/>
      <c r="AZ145" s="356"/>
      <c r="BA145" s="357"/>
      <c r="BB145" s="357"/>
      <c r="BC145" s="356"/>
      <c r="BD145" s="357"/>
      <c r="BE145" s="357"/>
      <c r="BF145" s="356"/>
      <c r="BG145" s="357"/>
      <c r="BH145" s="357"/>
      <c r="BI145" s="356"/>
      <c r="BJ145" s="357"/>
      <c r="BK145" s="357"/>
      <c r="BL145" s="356"/>
      <c r="BM145" s="357"/>
      <c r="BN145" s="357"/>
      <c r="BO145" s="356"/>
      <c r="BP145" s="357"/>
      <c r="BQ145" s="357"/>
      <c r="BR145" s="356"/>
      <c r="BS145" s="357"/>
      <c r="BT145" s="357"/>
      <c r="BU145" s="356"/>
      <c r="BV145" s="357"/>
      <c r="BW145" s="357"/>
      <c r="BX145" s="356"/>
      <c r="BY145" s="357"/>
      <c r="BZ145" s="357"/>
      <c r="CA145" s="356"/>
      <c r="CB145" s="357"/>
      <c r="CC145" s="357"/>
      <c r="CD145" s="356"/>
      <c r="CE145" s="357"/>
      <c r="CF145" s="357"/>
      <c r="CG145" s="356"/>
      <c r="CH145" s="357"/>
      <c r="CI145" s="357"/>
      <c r="CJ145" s="356"/>
      <c r="CK145" s="357"/>
      <c r="CL145" s="357"/>
      <c r="CM145" s="356"/>
      <c r="CN145" s="357"/>
      <c r="CO145" s="357"/>
      <c r="CP145" s="356"/>
      <c r="CQ145" s="357"/>
      <c r="CR145" s="357"/>
      <c r="CS145" s="356"/>
      <c r="CT145" s="357"/>
      <c r="CU145" s="357"/>
      <c r="CV145" s="358"/>
      <c r="CW145" s="357"/>
      <c r="CX145" s="357"/>
      <c r="CY145" s="358"/>
      <c r="CZ145" s="357"/>
      <c r="DA145" s="357"/>
    </row>
    <row r="146" spans="1:105" s="319" customFormat="1">
      <c r="A146" s="348"/>
      <c r="B146" s="359"/>
      <c r="C146" s="359"/>
      <c r="D146" s="346"/>
      <c r="E146" s="349"/>
      <c r="F146" s="364"/>
      <c r="G146" s="379"/>
      <c r="H146" s="354"/>
      <c r="I146" s="354"/>
      <c r="J146" s="354"/>
      <c r="K146" s="354"/>
      <c r="L146" s="348"/>
      <c r="M146" s="355"/>
      <c r="N146" s="355"/>
      <c r="O146" s="355"/>
      <c r="P146" s="356"/>
      <c r="Q146" s="357"/>
      <c r="R146" s="357"/>
      <c r="S146" s="356"/>
      <c r="T146" s="357"/>
      <c r="U146" s="357"/>
      <c r="V146" s="356"/>
      <c r="W146" s="357"/>
      <c r="X146" s="357"/>
      <c r="Y146" s="356"/>
      <c r="Z146" s="357"/>
      <c r="AA146" s="357"/>
      <c r="AB146" s="356"/>
      <c r="AC146" s="357"/>
      <c r="AD146" s="357"/>
      <c r="AE146" s="356"/>
      <c r="AF146" s="357"/>
      <c r="AG146" s="357"/>
      <c r="AH146" s="356"/>
      <c r="AI146" s="357"/>
      <c r="AJ146" s="357"/>
      <c r="AK146" s="356"/>
      <c r="AL146" s="357"/>
      <c r="AM146" s="357"/>
      <c r="AN146" s="356"/>
      <c r="AO146" s="357"/>
      <c r="AP146" s="357"/>
      <c r="AQ146" s="356"/>
      <c r="AR146" s="357"/>
      <c r="AS146" s="357"/>
      <c r="AT146" s="356"/>
      <c r="AU146" s="357"/>
      <c r="AV146" s="357"/>
      <c r="AW146" s="356"/>
      <c r="AX146" s="357"/>
      <c r="AY146" s="357"/>
      <c r="AZ146" s="356"/>
      <c r="BA146" s="357"/>
      <c r="BB146" s="357"/>
      <c r="BC146" s="356"/>
      <c r="BD146" s="357"/>
      <c r="BE146" s="357"/>
      <c r="BF146" s="356"/>
      <c r="BG146" s="357"/>
      <c r="BH146" s="357"/>
      <c r="BI146" s="356"/>
      <c r="BJ146" s="357"/>
      <c r="BK146" s="357"/>
      <c r="BL146" s="356"/>
      <c r="BM146" s="357"/>
      <c r="BN146" s="357"/>
      <c r="BO146" s="356"/>
      <c r="BP146" s="357"/>
      <c r="BQ146" s="357"/>
      <c r="BR146" s="356"/>
      <c r="BS146" s="357"/>
      <c r="BT146" s="357"/>
      <c r="BU146" s="356"/>
      <c r="BV146" s="357"/>
      <c r="BW146" s="357"/>
      <c r="BX146" s="356"/>
      <c r="BY146" s="357"/>
      <c r="BZ146" s="357"/>
      <c r="CA146" s="356"/>
      <c r="CB146" s="357"/>
      <c r="CC146" s="357"/>
      <c r="CD146" s="356"/>
      <c r="CE146" s="357"/>
      <c r="CF146" s="357"/>
      <c r="CG146" s="356"/>
      <c r="CH146" s="357"/>
      <c r="CI146" s="357"/>
      <c r="CJ146" s="356"/>
      <c r="CK146" s="357"/>
      <c r="CL146" s="357"/>
      <c r="CM146" s="356"/>
      <c r="CN146" s="357"/>
      <c r="CO146" s="357"/>
      <c r="CP146" s="356"/>
      <c r="CQ146" s="357"/>
      <c r="CR146" s="357"/>
      <c r="CS146" s="356"/>
      <c r="CT146" s="357"/>
      <c r="CU146" s="357"/>
      <c r="CV146" s="358"/>
      <c r="CW146" s="357"/>
      <c r="CX146" s="357"/>
      <c r="CY146" s="358"/>
      <c r="CZ146" s="357"/>
      <c r="DA146" s="357"/>
    </row>
    <row r="147" spans="1:105" s="319" customFormat="1">
      <c r="A147" s="348"/>
      <c r="B147" s="359"/>
      <c r="C147" s="359"/>
      <c r="D147" s="346"/>
      <c r="E147" s="349"/>
      <c r="F147" s="364"/>
      <c r="G147" s="396"/>
      <c r="H147" s="354"/>
      <c r="I147" s="354"/>
      <c r="J147" s="354"/>
      <c r="K147" s="354"/>
      <c r="L147" s="348"/>
      <c r="M147" s="355"/>
      <c r="N147" s="355"/>
      <c r="O147" s="355"/>
      <c r="P147" s="356"/>
      <c r="Q147" s="357"/>
      <c r="R147" s="357"/>
      <c r="S147" s="356"/>
      <c r="T147" s="357"/>
      <c r="U147" s="357"/>
      <c r="V147" s="356"/>
      <c r="W147" s="357"/>
      <c r="X147" s="357"/>
      <c r="Y147" s="356"/>
      <c r="Z147" s="357"/>
      <c r="AA147" s="357"/>
      <c r="AB147" s="356"/>
      <c r="AC147" s="357"/>
      <c r="AD147" s="357"/>
      <c r="AE147" s="356"/>
      <c r="AF147" s="357"/>
      <c r="AG147" s="357"/>
      <c r="AH147" s="356"/>
      <c r="AI147" s="357"/>
      <c r="AJ147" s="357"/>
      <c r="AK147" s="356"/>
      <c r="AL147" s="357"/>
      <c r="AM147" s="357"/>
      <c r="AN147" s="356"/>
      <c r="AO147" s="357"/>
      <c r="AP147" s="357"/>
      <c r="AQ147" s="356"/>
      <c r="AR147" s="357"/>
      <c r="AS147" s="357"/>
      <c r="AT147" s="356"/>
      <c r="AU147" s="357"/>
      <c r="AV147" s="357"/>
      <c r="AW147" s="356"/>
      <c r="AX147" s="357"/>
      <c r="AY147" s="357"/>
      <c r="AZ147" s="356"/>
      <c r="BA147" s="357"/>
      <c r="BB147" s="357"/>
      <c r="BC147" s="356"/>
      <c r="BD147" s="357"/>
      <c r="BE147" s="357"/>
      <c r="BF147" s="356"/>
      <c r="BG147" s="357"/>
      <c r="BH147" s="357"/>
      <c r="BI147" s="356"/>
      <c r="BJ147" s="357"/>
      <c r="BK147" s="357"/>
      <c r="BL147" s="356"/>
      <c r="BM147" s="357"/>
      <c r="BN147" s="357"/>
      <c r="BO147" s="356"/>
      <c r="BP147" s="357"/>
      <c r="BQ147" s="357"/>
      <c r="BR147" s="356"/>
      <c r="BS147" s="357"/>
      <c r="BT147" s="357"/>
      <c r="BU147" s="356"/>
      <c r="BV147" s="357"/>
      <c r="BW147" s="357"/>
      <c r="BX147" s="356"/>
      <c r="BY147" s="357"/>
      <c r="BZ147" s="357"/>
      <c r="CA147" s="356"/>
      <c r="CB147" s="357"/>
      <c r="CC147" s="357"/>
      <c r="CD147" s="356"/>
      <c r="CE147" s="357"/>
      <c r="CF147" s="357"/>
      <c r="CG147" s="356"/>
      <c r="CH147" s="357"/>
      <c r="CI147" s="357"/>
      <c r="CJ147" s="356"/>
      <c r="CK147" s="357"/>
      <c r="CL147" s="357"/>
      <c r="CM147" s="356"/>
      <c r="CN147" s="357"/>
      <c r="CO147" s="357"/>
      <c r="CP147" s="356"/>
      <c r="CQ147" s="357"/>
      <c r="CR147" s="357"/>
      <c r="CS147" s="356"/>
      <c r="CT147" s="357"/>
      <c r="CU147" s="357"/>
      <c r="CV147" s="358"/>
      <c r="CW147" s="357"/>
      <c r="CX147" s="357"/>
      <c r="CY147" s="358"/>
      <c r="CZ147" s="357"/>
      <c r="DA147" s="357"/>
    </row>
    <row r="148" spans="1:105" s="319" customFormat="1">
      <c r="A148" s="348"/>
      <c r="B148" s="359"/>
      <c r="C148" s="359"/>
      <c r="D148" s="346"/>
      <c r="E148" s="349"/>
      <c r="F148" s="364"/>
      <c r="G148" s="396"/>
      <c r="H148" s="354"/>
      <c r="I148" s="354"/>
      <c r="J148" s="354"/>
      <c r="K148" s="354"/>
      <c r="L148" s="348"/>
      <c r="M148" s="355"/>
      <c r="N148" s="355"/>
      <c r="O148" s="355"/>
      <c r="P148" s="356"/>
      <c r="Q148" s="357"/>
      <c r="R148" s="357"/>
      <c r="S148" s="356"/>
      <c r="T148" s="357"/>
      <c r="U148" s="357"/>
      <c r="V148" s="356"/>
      <c r="W148" s="357"/>
      <c r="X148" s="357"/>
      <c r="Y148" s="356"/>
      <c r="Z148" s="357"/>
      <c r="AA148" s="357"/>
      <c r="AB148" s="356"/>
      <c r="AC148" s="357"/>
      <c r="AD148" s="357"/>
      <c r="AE148" s="356"/>
      <c r="AF148" s="357"/>
      <c r="AG148" s="357"/>
      <c r="AH148" s="356"/>
      <c r="AI148" s="357"/>
      <c r="AJ148" s="357"/>
      <c r="AK148" s="356"/>
      <c r="AL148" s="357"/>
      <c r="AM148" s="357"/>
      <c r="AN148" s="356"/>
      <c r="AO148" s="357"/>
      <c r="AP148" s="357"/>
      <c r="AQ148" s="356"/>
      <c r="AR148" s="357"/>
      <c r="AS148" s="357"/>
      <c r="AT148" s="356"/>
      <c r="AU148" s="357"/>
      <c r="AV148" s="357"/>
      <c r="AW148" s="356"/>
      <c r="AX148" s="357"/>
      <c r="AY148" s="357"/>
      <c r="AZ148" s="356"/>
      <c r="BA148" s="357"/>
      <c r="BB148" s="357"/>
      <c r="BC148" s="356"/>
      <c r="BD148" s="357"/>
      <c r="BE148" s="357"/>
      <c r="BF148" s="356"/>
      <c r="BG148" s="357"/>
      <c r="BH148" s="357"/>
      <c r="BI148" s="356"/>
      <c r="BJ148" s="357"/>
      <c r="BK148" s="357"/>
      <c r="BL148" s="356"/>
      <c r="BM148" s="357"/>
      <c r="BN148" s="357"/>
      <c r="BO148" s="356"/>
      <c r="BP148" s="357"/>
      <c r="BQ148" s="357"/>
      <c r="BR148" s="356"/>
      <c r="BS148" s="357"/>
      <c r="BT148" s="357"/>
      <c r="BU148" s="356"/>
      <c r="BV148" s="357"/>
      <c r="BW148" s="357"/>
      <c r="BX148" s="356"/>
      <c r="BY148" s="357"/>
      <c r="BZ148" s="357"/>
      <c r="CA148" s="356"/>
      <c r="CB148" s="357"/>
      <c r="CC148" s="357"/>
      <c r="CD148" s="356"/>
      <c r="CE148" s="357"/>
      <c r="CF148" s="357"/>
      <c r="CG148" s="356"/>
      <c r="CH148" s="357"/>
      <c r="CI148" s="357"/>
      <c r="CJ148" s="356"/>
      <c r="CK148" s="357"/>
      <c r="CL148" s="357"/>
      <c r="CM148" s="356"/>
      <c r="CN148" s="357"/>
      <c r="CO148" s="357"/>
      <c r="CP148" s="356"/>
      <c r="CQ148" s="357"/>
      <c r="CR148" s="357"/>
      <c r="CS148" s="356"/>
      <c r="CT148" s="357"/>
      <c r="CU148" s="357"/>
      <c r="CV148" s="358"/>
      <c r="CW148" s="357"/>
      <c r="CX148" s="357"/>
      <c r="CY148" s="358"/>
      <c r="CZ148" s="357"/>
      <c r="DA148" s="357"/>
    </row>
    <row r="149" spans="1:105" s="319" customFormat="1">
      <c r="A149" s="348"/>
      <c r="B149" s="359"/>
      <c r="C149" s="359"/>
      <c r="D149" s="346"/>
      <c r="E149" s="349"/>
      <c r="F149" s="364"/>
      <c r="G149" s="396"/>
      <c r="H149" s="354"/>
      <c r="I149" s="354"/>
      <c r="J149" s="354"/>
      <c r="K149" s="354"/>
      <c r="L149" s="348"/>
      <c r="M149" s="355"/>
      <c r="N149" s="355"/>
      <c r="O149" s="355"/>
      <c r="P149" s="356"/>
      <c r="Q149" s="357"/>
      <c r="R149" s="357"/>
      <c r="S149" s="356"/>
      <c r="T149" s="357"/>
      <c r="U149" s="357"/>
      <c r="V149" s="356"/>
      <c r="W149" s="357"/>
      <c r="X149" s="357"/>
      <c r="Y149" s="356"/>
      <c r="Z149" s="357"/>
      <c r="AA149" s="357"/>
      <c r="AB149" s="356"/>
      <c r="AC149" s="357"/>
      <c r="AD149" s="357"/>
      <c r="AE149" s="356"/>
      <c r="AF149" s="357"/>
      <c r="AG149" s="357"/>
      <c r="AH149" s="356"/>
      <c r="AI149" s="357"/>
      <c r="AJ149" s="357"/>
      <c r="AK149" s="356"/>
      <c r="AL149" s="357"/>
      <c r="AM149" s="357"/>
      <c r="AN149" s="356"/>
      <c r="AO149" s="357"/>
      <c r="AP149" s="357"/>
      <c r="AQ149" s="356"/>
      <c r="AR149" s="357"/>
      <c r="AS149" s="357"/>
      <c r="AT149" s="356"/>
      <c r="AU149" s="357"/>
      <c r="AV149" s="357"/>
      <c r="AW149" s="356"/>
      <c r="AX149" s="357"/>
      <c r="AY149" s="357"/>
      <c r="AZ149" s="356"/>
      <c r="BA149" s="357"/>
      <c r="BB149" s="357"/>
      <c r="BC149" s="356"/>
      <c r="BD149" s="357"/>
      <c r="BE149" s="357"/>
      <c r="BF149" s="356"/>
      <c r="BG149" s="357"/>
      <c r="BH149" s="357"/>
      <c r="BI149" s="356"/>
      <c r="BJ149" s="357"/>
      <c r="BK149" s="357"/>
      <c r="BL149" s="356"/>
      <c r="BM149" s="357"/>
      <c r="BN149" s="357"/>
      <c r="BO149" s="356"/>
      <c r="BP149" s="357"/>
      <c r="BQ149" s="357"/>
      <c r="BR149" s="356"/>
      <c r="BS149" s="357"/>
      <c r="BT149" s="357"/>
      <c r="BU149" s="356"/>
      <c r="BV149" s="357"/>
      <c r="BW149" s="357"/>
      <c r="BX149" s="356"/>
      <c r="BY149" s="357"/>
      <c r="BZ149" s="357"/>
      <c r="CA149" s="356"/>
      <c r="CB149" s="357"/>
      <c r="CC149" s="357"/>
      <c r="CD149" s="356"/>
      <c r="CE149" s="357"/>
      <c r="CF149" s="357"/>
      <c r="CG149" s="356"/>
      <c r="CH149" s="357"/>
      <c r="CI149" s="357"/>
      <c r="CJ149" s="356"/>
      <c r="CK149" s="357"/>
      <c r="CL149" s="357"/>
      <c r="CM149" s="356"/>
      <c r="CN149" s="357"/>
      <c r="CO149" s="357"/>
      <c r="CP149" s="356"/>
      <c r="CQ149" s="357"/>
      <c r="CR149" s="357"/>
      <c r="CS149" s="356"/>
      <c r="CT149" s="357"/>
      <c r="CU149" s="357"/>
      <c r="CV149" s="358"/>
      <c r="CW149" s="357"/>
      <c r="CX149" s="357"/>
      <c r="CY149" s="358"/>
      <c r="CZ149" s="357"/>
      <c r="DA149" s="357"/>
    </row>
    <row r="150" spans="1:105" s="319" customFormat="1">
      <c r="A150" s="348"/>
      <c r="B150" s="359"/>
      <c r="C150" s="359"/>
      <c r="D150" s="346"/>
      <c r="E150" s="349"/>
      <c r="F150" s="364"/>
      <c r="G150" s="379"/>
      <c r="H150" s="354"/>
      <c r="I150" s="354"/>
      <c r="J150" s="354"/>
      <c r="K150" s="354"/>
      <c r="L150" s="348"/>
      <c r="M150" s="355"/>
      <c r="N150" s="355"/>
      <c r="O150" s="355"/>
      <c r="P150" s="356"/>
      <c r="Q150" s="357"/>
      <c r="R150" s="357"/>
      <c r="S150" s="356"/>
      <c r="T150" s="357"/>
      <c r="U150" s="357"/>
      <c r="V150" s="356"/>
      <c r="W150" s="357"/>
      <c r="X150" s="357"/>
      <c r="Y150" s="356"/>
      <c r="Z150" s="357"/>
      <c r="AA150" s="357"/>
      <c r="AB150" s="356"/>
      <c r="AC150" s="357"/>
      <c r="AD150" s="357"/>
      <c r="AE150" s="356"/>
      <c r="AF150" s="357"/>
      <c r="AG150" s="357"/>
      <c r="AH150" s="356"/>
      <c r="AI150" s="357"/>
      <c r="AJ150" s="357"/>
      <c r="AK150" s="356"/>
      <c r="AL150" s="357"/>
      <c r="AM150" s="357"/>
      <c r="AN150" s="356"/>
      <c r="AO150" s="357"/>
      <c r="AP150" s="357"/>
      <c r="AQ150" s="356"/>
      <c r="AR150" s="357"/>
      <c r="AS150" s="357"/>
      <c r="AT150" s="356"/>
      <c r="AU150" s="357"/>
      <c r="AV150" s="357"/>
      <c r="AW150" s="356"/>
      <c r="AX150" s="357"/>
      <c r="AY150" s="357"/>
      <c r="AZ150" s="356"/>
      <c r="BA150" s="357"/>
      <c r="BB150" s="357"/>
      <c r="BC150" s="356"/>
      <c r="BD150" s="357"/>
      <c r="BE150" s="357"/>
      <c r="BF150" s="356"/>
      <c r="BG150" s="357"/>
      <c r="BH150" s="357"/>
      <c r="BI150" s="356"/>
      <c r="BJ150" s="357"/>
      <c r="BK150" s="357"/>
      <c r="BL150" s="356"/>
      <c r="BM150" s="357"/>
      <c r="BN150" s="357"/>
      <c r="BO150" s="356"/>
      <c r="BP150" s="357"/>
      <c r="BQ150" s="357"/>
      <c r="BR150" s="356"/>
      <c r="BS150" s="357"/>
      <c r="BT150" s="357"/>
      <c r="BU150" s="356"/>
      <c r="BV150" s="357"/>
      <c r="BW150" s="357"/>
      <c r="BX150" s="356"/>
      <c r="BY150" s="357"/>
      <c r="BZ150" s="357"/>
      <c r="CA150" s="356"/>
      <c r="CB150" s="357"/>
      <c r="CC150" s="357"/>
      <c r="CD150" s="356"/>
      <c r="CE150" s="357"/>
      <c r="CF150" s="357"/>
      <c r="CG150" s="356"/>
      <c r="CH150" s="357"/>
      <c r="CI150" s="357"/>
      <c r="CJ150" s="356"/>
      <c r="CK150" s="357"/>
      <c r="CL150" s="357"/>
      <c r="CM150" s="356"/>
      <c r="CN150" s="357"/>
      <c r="CO150" s="357"/>
      <c r="CP150" s="356"/>
      <c r="CQ150" s="357"/>
      <c r="CR150" s="357"/>
      <c r="CS150" s="356"/>
      <c r="CT150" s="357"/>
      <c r="CU150" s="357"/>
      <c r="CV150" s="358"/>
      <c r="CW150" s="357"/>
      <c r="CX150" s="357"/>
      <c r="CY150" s="358"/>
      <c r="CZ150" s="357"/>
      <c r="DA150" s="357"/>
    </row>
    <row r="151" spans="1:105" s="319" customFormat="1">
      <c r="A151" s="348"/>
      <c r="B151" s="359"/>
      <c r="C151" s="359"/>
      <c r="D151" s="346"/>
      <c r="E151" s="349"/>
      <c r="F151" s="364"/>
      <c r="G151" s="379"/>
      <c r="H151" s="354"/>
      <c r="I151" s="354"/>
      <c r="J151" s="354"/>
      <c r="K151" s="354"/>
      <c r="L151" s="348"/>
      <c r="M151" s="355"/>
      <c r="N151" s="355"/>
      <c r="O151" s="355"/>
      <c r="P151" s="356"/>
      <c r="Q151" s="357"/>
      <c r="R151" s="357"/>
      <c r="S151" s="356"/>
      <c r="T151" s="357"/>
      <c r="U151" s="357"/>
      <c r="V151" s="356"/>
      <c r="W151" s="357"/>
      <c r="X151" s="357"/>
      <c r="Y151" s="356"/>
      <c r="Z151" s="357"/>
      <c r="AA151" s="357"/>
      <c r="AB151" s="356"/>
      <c r="AC151" s="357"/>
      <c r="AD151" s="357"/>
      <c r="AE151" s="356"/>
      <c r="AF151" s="357"/>
      <c r="AG151" s="357"/>
      <c r="AH151" s="356"/>
      <c r="AI151" s="357"/>
      <c r="AJ151" s="357"/>
      <c r="AK151" s="356"/>
      <c r="AL151" s="357"/>
      <c r="AM151" s="357"/>
      <c r="AN151" s="356"/>
      <c r="AO151" s="357"/>
      <c r="AP151" s="357"/>
      <c r="AQ151" s="356"/>
      <c r="AR151" s="357"/>
      <c r="AS151" s="357"/>
      <c r="AT151" s="356"/>
      <c r="AU151" s="357"/>
      <c r="AV151" s="357"/>
      <c r="AW151" s="356"/>
      <c r="AX151" s="357"/>
      <c r="AY151" s="357"/>
      <c r="AZ151" s="356"/>
      <c r="BA151" s="357"/>
      <c r="BB151" s="357"/>
      <c r="BC151" s="356"/>
      <c r="BD151" s="357"/>
      <c r="BE151" s="357"/>
      <c r="BF151" s="356"/>
      <c r="BG151" s="357"/>
      <c r="BH151" s="357"/>
      <c r="BI151" s="356"/>
      <c r="BJ151" s="357"/>
      <c r="BK151" s="357"/>
      <c r="BL151" s="356"/>
      <c r="BM151" s="357"/>
      <c r="BN151" s="357"/>
      <c r="BO151" s="356"/>
      <c r="BP151" s="357"/>
      <c r="BQ151" s="357"/>
      <c r="BR151" s="356"/>
      <c r="BS151" s="357"/>
      <c r="BT151" s="357"/>
      <c r="BU151" s="356"/>
      <c r="BV151" s="357"/>
      <c r="BW151" s="357"/>
      <c r="BX151" s="356"/>
      <c r="BY151" s="357"/>
      <c r="BZ151" s="357"/>
      <c r="CA151" s="356"/>
      <c r="CB151" s="357"/>
      <c r="CC151" s="357"/>
      <c r="CD151" s="356"/>
      <c r="CE151" s="357"/>
      <c r="CF151" s="357"/>
      <c r="CG151" s="356"/>
      <c r="CH151" s="357"/>
      <c r="CI151" s="357"/>
      <c r="CJ151" s="356"/>
      <c r="CK151" s="357"/>
      <c r="CL151" s="357"/>
      <c r="CM151" s="356"/>
      <c r="CN151" s="357"/>
      <c r="CO151" s="357"/>
      <c r="CP151" s="356"/>
      <c r="CQ151" s="357"/>
      <c r="CR151" s="357"/>
      <c r="CS151" s="356"/>
      <c r="CT151" s="357"/>
      <c r="CU151" s="357"/>
      <c r="CV151" s="358"/>
      <c r="CW151" s="357"/>
      <c r="CX151" s="357"/>
      <c r="CY151" s="358"/>
      <c r="CZ151" s="357"/>
      <c r="DA151" s="357"/>
    </row>
    <row r="152" spans="1:105" s="319" customFormat="1">
      <c r="A152" s="348"/>
      <c r="B152" s="359"/>
      <c r="C152" s="359"/>
      <c r="D152" s="346"/>
      <c r="E152" s="349"/>
      <c r="F152" s="364"/>
      <c r="G152" s="379"/>
      <c r="H152" s="354"/>
      <c r="I152" s="354"/>
      <c r="J152" s="354"/>
      <c r="K152" s="354"/>
      <c r="L152" s="348"/>
      <c r="M152" s="355"/>
      <c r="N152" s="355"/>
      <c r="O152" s="355"/>
      <c r="P152" s="356"/>
      <c r="Q152" s="357"/>
      <c r="R152" s="357"/>
      <c r="S152" s="356"/>
      <c r="T152" s="357"/>
      <c r="U152" s="357"/>
      <c r="V152" s="356"/>
      <c r="W152" s="357"/>
      <c r="X152" s="357"/>
      <c r="Y152" s="356"/>
      <c r="Z152" s="357"/>
      <c r="AA152" s="357"/>
      <c r="AB152" s="356"/>
      <c r="AC152" s="357"/>
      <c r="AD152" s="357"/>
      <c r="AE152" s="356"/>
      <c r="AF152" s="357"/>
      <c r="AG152" s="357"/>
      <c r="AH152" s="356"/>
      <c r="AI152" s="357"/>
      <c r="AJ152" s="357"/>
      <c r="AK152" s="356"/>
      <c r="AL152" s="357"/>
      <c r="AM152" s="357"/>
      <c r="AN152" s="356"/>
      <c r="AO152" s="357"/>
      <c r="AP152" s="357"/>
      <c r="AQ152" s="356"/>
      <c r="AR152" s="357"/>
      <c r="AS152" s="357"/>
      <c r="AT152" s="356"/>
      <c r="AU152" s="357"/>
      <c r="AV152" s="357"/>
      <c r="AW152" s="356"/>
      <c r="AX152" s="357"/>
      <c r="AY152" s="357"/>
      <c r="AZ152" s="356"/>
      <c r="BA152" s="357"/>
      <c r="BB152" s="357"/>
      <c r="BC152" s="356"/>
      <c r="BD152" s="357"/>
      <c r="BE152" s="357"/>
      <c r="BF152" s="356"/>
      <c r="BG152" s="357"/>
      <c r="BH152" s="357"/>
      <c r="BI152" s="356"/>
      <c r="BJ152" s="357"/>
      <c r="BK152" s="357"/>
      <c r="BL152" s="356"/>
      <c r="BM152" s="357"/>
      <c r="BN152" s="357"/>
      <c r="BO152" s="356"/>
      <c r="BP152" s="357"/>
      <c r="BQ152" s="357"/>
      <c r="BR152" s="356"/>
      <c r="BS152" s="357"/>
      <c r="BT152" s="357"/>
      <c r="BU152" s="356"/>
      <c r="BV152" s="357"/>
      <c r="BW152" s="357"/>
      <c r="BX152" s="356"/>
      <c r="BY152" s="357"/>
      <c r="BZ152" s="357"/>
      <c r="CA152" s="356"/>
      <c r="CB152" s="357"/>
      <c r="CC152" s="357"/>
      <c r="CD152" s="356"/>
      <c r="CE152" s="357"/>
      <c r="CF152" s="357"/>
      <c r="CG152" s="356"/>
      <c r="CH152" s="357"/>
      <c r="CI152" s="357"/>
      <c r="CJ152" s="356"/>
      <c r="CK152" s="357"/>
      <c r="CL152" s="357"/>
      <c r="CM152" s="356"/>
      <c r="CN152" s="357"/>
      <c r="CO152" s="357"/>
      <c r="CP152" s="356"/>
      <c r="CQ152" s="357"/>
      <c r="CR152" s="357"/>
      <c r="CS152" s="356"/>
      <c r="CT152" s="357"/>
      <c r="CU152" s="357"/>
      <c r="CV152" s="358"/>
      <c r="CW152" s="357"/>
      <c r="CX152" s="357"/>
      <c r="CY152" s="358"/>
      <c r="CZ152" s="357"/>
      <c r="DA152" s="357"/>
    </row>
    <row r="153" spans="1:105" s="319" customFormat="1">
      <c r="A153" s="348"/>
      <c r="B153" s="359"/>
      <c r="C153" s="359"/>
      <c r="D153" s="346"/>
      <c r="E153" s="349"/>
      <c r="F153" s="364"/>
      <c r="G153" s="379"/>
      <c r="H153" s="354"/>
      <c r="I153" s="354"/>
      <c r="J153" s="354"/>
      <c r="K153" s="354"/>
      <c r="L153" s="348"/>
      <c r="M153" s="355"/>
      <c r="N153" s="355"/>
      <c r="O153" s="355"/>
      <c r="P153" s="356"/>
      <c r="Q153" s="357"/>
      <c r="R153" s="357"/>
      <c r="S153" s="356"/>
      <c r="T153" s="357"/>
      <c r="U153" s="357"/>
      <c r="V153" s="356"/>
      <c r="W153" s="357"/>
      <c r="X153" s="357"/>
      <c r="Y153" s="356"/>
      <c r="Z153" s="357"/>
      <c r="AA153" s="357"/>
      <c r="AB153" s="356"/>
      <c r="AC153" s="357"/>
      <c r="AD153" s="357"/>
      <c r="AE153" s="356"/>
      <c r="AF153" s="357"/>
      <c r="AG153" s="357"/>
      <c r="AH153" s="356"/>
      <c r="AI153" s="357"/>
      <c r="AJ153" s="357"/>
      <c r="AK153" s="356"/>
      <c r="AL153" s="357"/>
      <c r="AM153" s="357"/>
      <c r="AN153" s="356"/>
      <c r="AO153" s="357"/>
      <c r="AP153" s="357"/>
      <c r="AQ153" s="356"/>
      <c r="AR153" s="357"/>
      <c r="AS153" s="357"/>
      <c r="AT153" s="356"/>
      <c r="AU153" s="357"/>
      <c r="AV153" s="357"/>
      <c r="AW153" s="356"/>
      <c r="AX153" s="357"/>
      <c r="AY153" s="357"/>
      <c r="AZ153" s="356"/>
      <c r="BA153" s="357"/>
      <c r="BB153" s="357"/>
      <c r="BC153" s="356"/>
      <c r="BD153" s="357"/>
      <c r="BE153" s="357"/>
      <c r="BF153" s="356"/>
      <c r="BG153" s="357"/>
      <c r="BH153" s="357"/>
      <c r="BI153" s="356"/>
      <c r="BJ153" s="357"/>
      <c r="BK153" s="357"/>
      <c r="BL153" s="356"/>
      <c r="BM153" s="357"/>
      <c r="BN153" s="357"/>
      <c r="BO153" s="356"/>
      <c r="BP153" s="357"/>
      <c r="BQ153" s="357"/>
      <c r="BR153" s="356"/>
      <c r="BS153" s="357"/>
      <c r="BT153" s="357"/>
      <c r="BU153" s="356"/>
      <c r="BV153" s="357"/>
      <c r="BW153" s="357"/>
      <c r="BX153" s="356"/>
      <c r="BY153" s="357"/>
      <c r="BZ153" s="357"/>
      <c r="CA153" s="356"/>
      <c r="CB153" s="357"/>
      <c r="CC153" s="357"/>
      <c r="CD153" s="356"/>
      <c r="CE153" s="357"/>
      <c r="CF153" s="357"/>
      <c r="CG153" s="356"/>
      <c r="CH153" s="357"/>
      <c r="CI153" s="357"/>
      <c r="CJ153" s="356"/>
      <c r="CK153" s="357"/>
      <c r="CL153" s="357"/>
      <c r="CM153" s="356"/>
      <c r="CN153" s="357"/>
      <c r="CO153" s="357"/>
      <c r="CP153" s="356"/>
      <c r="CQ153" s="357"/>
      <c r="CR153" s="357"/>
      <c r="CS153" s="356"/>
      <c r="CT153" s="357"/>
      <c r="CU153" s="357"/>
      <c r="CV153" s="358"/>
      <c r="CW153" s="357"/>
      <c r="CX153" s="357"/>
      <c r="CY153" s="358"/>
      <c r="CZ153" s="357"/>
      <c r="DA153" s="357"/>
    </row>
    <row r="154" spans="1:105" s="319" customFormat="1">
      <c r="A154" s="348"/>
      <c r="B154" s="359"/>
      <c r="C154" s="359"/>
      <c r="D154" s="346"/>
      <c r="E154" s="349"/>
      <c r="F154" s="364"/>
      <c r="G154" s="379"/>
      <c r="H154" s="354"/>
      <c r="I154" s="354"/>
      <c r="J154" s="354"/>
      <c r="K154" s="354"/>
      <c r="L154" s="348"/>
      <c r="M154" s="355"/>
      <c r="N154" s="355"/>
      <c r="O154" s="355"/>
      <c r="P154" s="356"/>
      <c r="Q154" s="357"/>
      <c r="R154" s="357"/>
      <c r="S154" s="356"/>
      <c r="T154" s="357"/>
      <c r="U154" s="357"/>
      <c r="V154" s="356"/>
      <c r="W154" s="357"/>
      <c r="X154" s="357"/>
      <c r="Y154" s="356"/>
      <c r="Z154" s="357"/>
      <c r="AA154" s="357"/>
      <c r="AB154" s="356"/>
      <c r="AC154" s="357"/>
      <c r="AD154" s="357"/>
      <c r="AE154" s="356"/>
      <c r="AF154" s="357"/>
      <c r="AG154" s="357"/>
      <c r="AH154" s="356"/>
      <c r="AI154" s="357"/>
      <c r="AJ154" s="357"/>
      <c r="AK154" s="356"/>
      <c r="AL154" s="357"/>
      <c r="AM154" s="357"/>
      <c r="AN154" s="356"/>
      <c r="AO154" s="357"/>
      <c r="AP154" s="357"/>
      <c r="AQ154" s="356"/>
      <c r="AR154" s="357"/>
      <c r="AS154" s="357"/>
      <c r="AT154" s="356"/>
      <c r="AU154" s="357"/>
      <c r="AV154" s="357"/>
      <c r="AW154" s="356"/>
      <c r="AX154" s="357"/>
      <c r="AY154" s="357"/>
      <c r="AZ154" s="356"/>
      <c r="BA154" s="357"/>
      <c r="BB154" s="357"/>
      <c r="BC154" s="356"/>
      <c r="BD154" s="357"/>
      <c r="BE154" s="357"/>
      <c r="BF154" s="356"/>
      <c r="BG154" s="357"/>
      <c r="BH154" s="357"/>
      <c r="BI154" s="356"/>
      <c r="BJ154" s="357"/>
      <c r="BK154" s="357"/>
      <c r="BL154" s="356"/>
      <c r="BM154" s="357"/>
      <c r="BN154" s="357"/>
      <c r="BO154" s="356"/>
      <c r="BP154" s="357"/>
      <c r="BQ154" s="357"/>
      <c r="BR154" s="356"/>
      <c r="BS154" s="357"/>
      <c r="BT154" s="357"/>
      <c r="BU154" s="356"/>
      <c r="BV154" s="357"/>
      <c r="BW154" s="357"/>
      <c r="BX154" s="356"/>
      <c r="BY154" s="357"/>
      <c r="BZ154" s="357"/>
      <c r="CA154" s="356"/>
      <c r="CB154" s="357"/>
      <c r="CC154" s="357"/>
      <c r="CD154" s="356"/>
      <c r="CE154" s="357"/>
      <c r="CF154" s="357"/>
      <c r="CG154" s="356"/>
      <c r="CH154" s="357"/>
      <c r="CI154" s="357"/>
      <c r="CJ154" s="356"/>
      <c r="CK154" s="357"/>
      <c r="CL154" s="357"/>
      <c r="CM154" s="356"/>
      <c r="CN154" s="357"/>
      <c r="CO154" s="357"/>
      <c r="CP154" s="356"/>
      <c r="CQ154" s="357"/>
      <c r="CR154" s="357"/>
      <c r="CS154" s="356"/>
      <c r="CT154" s="357"/>
      <c r="CU154" s="357"/>
      <c r="CV154" s="358"/>
      <c r="CW154" s="357"/>
      <c r="CX154" s="357"/>
      <c r="CY154" s="358"/>
      <c r="CZ154" s="357"/>
      <c r="DA154" s="357"/>
    </row>
    <row r="155" spans="1:105" s="319" customFormat="1">
      <c r="A155" s="348"/>
      <c r="B155" s="359"/>
      <c r="C155" s="359"/>
      <c r="D155" s="346"/>
      <c r="E155" s="351"/>
      <c r="F155" s="364"/>
      <c r="G155" s="379"/>
      <c r="H155" s="354"/>
      <c r="I155" s="354"/>
      <c r="J155" s="354"/>
      <c r="K155" s="354"/>
      <c r="L155" s="348"/>
      <c r="M155" s="355"/>
      <c r="N155" s="355"/>
      <c r="O155" s="355"/>
      <c r="P155" s="356"/>
      <c r="Q155" s="357"/>
      <c r="R155" s="357"/>
      <c r="S155" s="356"/>
      <c r="T155" s="357"/>
      <c r="U155" s="357"/>
      <c r="V155" s="356"/>
      <c r="W155" s="357"/>
      <c r="X155" s="357"/>
      <c r="Y155" s="356"/>
      <c r="Z155" s="357"/>
      <c r="AA155" s="357"/>
      <c r="AB155" s="356"/>
      <c r="AC155" s="357"/>
      <c r="AD155" s="357"/>
      <c r="AE155" s="356"/>
      <c r="AF155" s="357"/>
      <c r="AG155" s="357"/>
      <c r="AH155" s="356"/>
      <c r="AI155" s="357"/>
      <c r="AJ155" s="357"/>
      <c r="AK155" s="356"/>
      <c r="AL155" s="357"/>
      <c r="AM155" s="357"/>
      <c r="AN155" s="356"/>
      <c r="AO155" s="357"/>
      <c r="AP155" s="357"/>
      <c r="AQ155" s="356"/>
      <c r="AR155" s="357"/>
      <c r="AS155" s="357"/>
      <c r="AT155" s="356"/>
      <c r="AU155" s="357"/>
      <c r="AV155" s="357"/>
      <c r="AW155" s="356"/>
      <c r="AX155" s="357"/>
      <c r="AY155" s="357"/>
      <c r="AZ155" s="356"/>
      <c r="BA155" s="357"/>
      <c r="BB155" s="357"/>
      <c r="BC155" s="356"/>
      <c r="BD155" s="357"/>
      <c r="BE155" s="357"/>
      <c r="BF155" s="356"/>
      <c r="BG155" s="357"/>
      <c r="BH155" s="357"/>
      <c r="BI155" s="356"/>
      <c r="BJ155" s="357"/>
      <c r="BK155" s="357"/>
      <c r="BL155" s="356"/>
      <c r="BM155" s="357"/>
      <c r="BN155" s="357"/>
      <c r="BO155" s="356"/>
      <c r="BP155" s="357"/>
      <c r="BQ155" s="357"/>
      <c r="BR155" s="356"/>
      <c r="BS155" s="357"/>
      <c r="BT155" s="357"/>
      <c r="BU155" s="356"/>
      <c r="BV155" s="357"/>
      <c r="BW155" s="357"/>
      <c r="BX155" s="356"/>
      <c r="BY155" s="357"/>
      <c r="BZ155" s="357"/>
      <c r="CA155" s="356"/>
      <c r="CB155" s="357"/>
      <c r="CC155" s="357"/>
      <c r="CD155" s="356"/>
      <c r="CE155" s="357"/>
      <c r="CF155" s="357"/>
      <c r="CG155" s="356"/>
      <c r="CH155" s="357"/>
      <c r="CI155" s="357"/>
      <c r="CJ155" s="356"/>
      <c r="CK155" s="357"/>
      <c r="CL155" s="357"/>
      <c r="CM155" s="356"/>
      <c r="CN155" s="357"/>
      <c r="CO155" s="357"/>
      <c r="CP155" s="356"/>
      <c r="CQ155" s="357"/>
      <c r="CR155" s="357"/>
      <c r="CS155" s="356"/>
      <c r="CT155" s="357"/>
      <c r="CU155" s="357"/>
      <c r="CV155" s="358"/>
      <c r="CW155" s="357"/>
      <c r="CX155" s="357"/>
      <c r="CY155" s="358"/>
      <c r="CZ155" s="357"/>
      <c r="DA155" s="357"/>
    </row>
    <row r="156" spans="1:105" s="319" customFormat="1">
      <c r="A156" s="348"/>
      <c r="B156" s="359"/>
      <c r="C156" s="359"/>
      <c r="D156" s="346"/>
      <c r="E156" s="351"/>
      <c r="F156" s="364"/>
      <c r="G156" s="379"/>
      <c r="H156" s="354"/>
      <c r="I156" s="354"/>
      <c r="J156" s="354"/>
      <c r="K156" s="354"/>
      <c r="L156" s="348"/>
      <c r="M156" s="355"/>
      <c r="N156" s="355"/>
      <c r="O156" s="355"/>
      <c r="P156" s="356"/>
      <c r="Q156" s="357"/>
      <c r="R156" s="357"/>
      <c r="S156" s="356"/>
      <c r="T156" s="357"/>
      <c r="U156" s="357"/>
      <c r="V156" s="356"/>
      <c r="W156" s="357"/>
      <c r="X156" s="357"/>
      <c r="Y156" s="356"/>
      <c r="Z156" s="357"/>
      <c r="AA156" s="357"/>
      <c r="AB156" s="356"/>
      <c r="AC156" s="357"/>
      <c r="AD156" s="357"/>
      <c r="AE156" s="356"/>
      <c r="AF156" s="357"/>
      <c r="AG156" s="357"/>
      <c r="AH156" s="356"/>
      <c r="AI156" s="357"/>
      <c r="AJ156" s="357"/>
      <c r="AK156" s="356"/>
      <c r="AL156" s="357"/>
      <c r="AM156" s="357"/>
      <c r="AN156" s="356"/>
      <c r="AO156" s="357"/>
      <c r="AP156" s="357"/>
      <c r="AQ156" s="356"/>
      <c r="AR156" s="357"/>
      <c r="AS156" s="357"/>
      <c r="AT156" s="356"/>
      <c r="AU156" s="357"/>
      <c r="AV156" s="357"/>
      <c r="AW156" s="356"/>
      <c r="AX156" s="357"/>
      <c r="AY156" s="357"/>
      <c r="AZ156" s="356"/>
      <c r="BA156" s="357"/>
      <c r="BB156" s="357"/>
      <c r="BC156" s="356"/>
      <c r="BD156" s="357"/>
      <c r="BE156" s="357"/>
      <c r="BF156" s="356"/>
      <c r="BG156" s="357"/>
      <c r="BH156" s="357"/>
      <c r="BI156" s="356"/>
      <c r="BJ156" s="357"/>
      <c r="BK156" s="357"/>
      <c r="BL156" s="356"/>
      <c r="BM156" s="357"/>
      <c r="BN156" s="357"/>
      <c r="BO156" s="356"/>
      <c r="BP156" s="357"/>
      <c r="BQ156" s="357"/>
      <c r="BR156" s="356"/>
      <c r="BS156" s="357"/>
      <c r="BT156" s="357"/>
      <c r="BU156" s="356"/>
      <c r="BV156" s="357"/>
      <c r="BW156" s="357"/>
      <c r="BX156" s="356"/>
      <c r="BY156" s="357"/>
      <c r="BZ156" s="357"/>
      <c r="CA156" s="356"/>
      <c r="CB156" s="357"/>
      <c r="CC156" s="357"/>
      <c r="CD156" s="356"/>
      <c r="CE156" s="357"/>
      <c r="CF156" s="357"/>
      <c r="CG156" s="356"/>
      <c r="CH156" s="357"/>
      <c r="CI156" s="357"/>
      <c r="CJ156" s="356"/>
      <c r="CK156" s="357"/>
      <c r="CL156" s="357"/>
      <c r="CM156" s="356"/>
      <c r="CN156" s="357"/>
      <c r="CO156" s="357"/>
      <c r="CP156" s="356"/>
      <c r="CQ156" s="357"/>
      <c r="CR156" s="357"/>
      <c r="CS156" s="356"/>
      <c r="CT156" s="357"/>
      <c r="CU156" s="357"/>
      <c r="CV156" s="358"/>
      <c r="CW156" s="357"/>
      <c r="CX156" s="357"/>
      <c r="CY156" s="358"/>
      <c r="CZ156" s="357"/>
      <c r="DA156" s="357"/>
    </row>
    <row r="157" spans="1:105" s="319" customFormat="1">
      <c r="A157" s="348"/>
      <c r="B157" s="359"/>
      <c r="C157" s="359"/>
      <c r="D157" s="346"/>
      <c r="E157" s="349"/>
      <c r="F157" s="364"/>
      <c r="G157" s="379"/>
      <c r="H157" s="354"/>
      <c r="I157" s="354"/>
      <c r="J157" s="354"/>
      <c r="K157" s="354"/>
      <c r="L157" s="348"/>
      <c r="M157" s="355"/>
      <c r="N157" s="355"/>
      <c r="O157" s="355"/>
      <c r="P157" s="356"/>
      <c r="Q157" s="357"/>
      <c r="R157" s="357"/>
      <c r="S157" s="356"/>
      <c r="T157" s="357"/>
      <c r="U157" s="357"/>
      <c r="V157" s="356"/>
      <c r="W157" s="357"/>
      <c r="X157" s="357"/>
      <c r="Y157" s="356"/>
      <c r="Z157" s="357"/>
      <c r="AA157" s="357"/>
      <c r="AB157" s="356"/>
      <c r="AC157" s="357"/>
      <c r="AD157" s="357"/>
      <c r="AE157" s="356"/>
      <c r="AF157" s="357"/>
      <c r="AG157" s="357"/>
      <c r="AH157" s="356"/>
      <c r="AI157" s="357"/>
      <c r="AJ157" s="357"/>
      <c r="AK157" s="356"/>
      <c r="AL157" s="357"/>
      <c r="AM157" s="357"/>
      <c r="AN157" s="356"/>
      <c r="AO157" s="357"/>
      <c r="AP157" s="357"/>
      <c r="AQ157" s="356"/>
      <c r="AR157" s="357"/>
      <c r="AS157" s="357"/>
      <c r="AT157" s="356"/>
      <c r="AU157" s="357"/>
      <c r="AV157" s="357"/>
      <c r="AW157" s="356"/>
      <c r="AX157" s="357"/>
      <c r="AY157" s="357"/>
      <c r="AZ157" s="356"/>
      <c r="BA157" s="357"/>
      <c r="BB157" s="357"/>
      <c r="BC157" s="356"/>
      <c r="BD157" s="357"/>
      <c r="BE157" s="357"/>
      <c r="BF157" s="356"/>
      <c r="BG157" s="357"/>
      <c r="BH157" s="357"/>
      <c r="BI157" s="356"/>
      <c r="BJ157" s="357"/>
      <c r="BK157" s="357"/>
      <c r="BL157" s="356"/>
      <c r="BM157" s="357"/>
      <c r="BN157" s="357"/>
      <c r="BO157" s="356"/>
      <c r="BP157" s="357"/>
      <c r="BQ157" s="357"/>
      <c r="BR157" s="356"/>
      <c r="BS157" s="357"/>
      <c r="BT157" s="357"/>
      <c r="BU157" s="356"/>
      <c r="BV157" s="357"/>
      <c r="BW157" s="357"/>
      <c r="BX157" s="356"/>
      <c r="BY157" s="357"/>
      <c r="BZ157" s="357"/>
      <c r="CA157" s="356"/>
      <c r="CB157" s="357"/>
      <c r="CC157" s="357"/>
      <c r="CD157" s="356"/>
      <c r="CE157" s="357"/>
      <c r="CF157" s="357"/>
      <c r="CG157" s="356"/>
      <c r="CH157" s="357"/>
      <c r="CI157" s="357"/>
      <c r="CJ157" s="356"/>
      <c r="CK157" s="357"/>
      <c r="CL157" s="357"/>
      <c r="CM157" s="356"/>
      <c r="CN157" s="357"/>
      <c r="CO157" s="357"/>
      <c r="CP157" s="356"/>
      <c r="CQ157" s="357"/>
      <c r="CR157" s="357"/>
      <c r="CS157" s="356"/>
      <c r="CT157" s="357"/>
      <c r="CU157" s="357"/>
      <c r="CV157" s="358"/>
      <c r="CW157" s="357"/>
      <c r="CX157" s="357"/>
      <c r="CY157" s="358"/>
      <c r="CZ157" s="357"/>
      <c r="DA157" s="357"/>
    </row>
    <row r="158" spans="1:105" s="319" customFormat="1">
      <c r="A158" s="348"/>
      <c r="B158" s="359"/>
      <c r="C158" s="359"/>
      <c r="D158" s="346"/>
      <c r="E158" s="349"/>
      <c r="F158" s="364"/>
      <c r="G158" s="379"/>
      <c r="H158" s="354"/>
      <c r="I158" s="354"/>
      <c r="J158" s="354"/>
      <c r="K158" s="354"/>
      <c r="L158" s="348"/>
      <c r="M158" s="355"/>
      <c r="N158" s="355"/>
      <c r="O158" s="355"/>
      <c r="P158" s="356"/>
      <c r="Q158" s="357"/>
      <c r="R158" s="357"/>
      <c r="S158" s="356"/>
      <c r="T158" s="357"/>
      <c r="U158" s="357"/>
      <c r="V158" s="356"/>
      <c r="W158" s="357"/>
      <c r="X158" s="357"/>
      <c r="Y158" s="356"/>
      <c r="Z158" s="357"/>
      <c r="AA158" s="357"/>
      <c r="AB158" s="356"/>
      <c r="AC158" s="357"/>
      <c r="AD158" s="357"/>
      <c r="AE158" s="356"/>
      <c r="AF158" s="357"/>
      <c r="AG158" s="357"/>
      <c r="AH158" s="356"/>
      <c r="AI158" s="357"/>
      <c r="AJ158" s="357"/>
      <c r="AK158" s="356"/>
      <c r="AL158" s="357"/>
      <c r="AM158" s="357"/>
      <c r="AN158" s="356"/>
      <c r="AO158" s="357"/>
      <c r="AP158" s="357"/>
      <c r="AQ158" s="356"/>
      <c r="AR158" s="357"/>
      <c r="AS158" s="357"/>
      <c r="AT158" s="356"/>
      <c r="AU158" s="357"/>
      <c r="AV158" s="357"/>
      <c r="AW158" s="356"/>
      <c r="AX158" s="357"/>
      <c r="AY158" s="357"/>
      <c r="AZ158" s="356"/>
      <c r="BA158" s="357"/>
      <c r="BB158" s="357"/>
      <c r="BC158" s="356"/>
      <c r="BD158" s="357"/>
      <c r="BE158" s="357"/>
      <c r="BF158" s="356"/>
      <c r="BG158" s="357"/>
      <c r="BH158" s="357"/>
      <c r="BI158" s="356"/>
      <c r="BJ158" s="357"/>
      <c r="BK158" s="357"/>
      <c r="BL158" s="356"/>
      <c r="BM158" s="357"/>
      <c r="BN158" s="357"/>
      <c r="BO158" s="356"/>
      <c r="BP158" s="357"/>
      <c r="BQ158" s="357"/>
      <c r="BR158" s="356"/>
      <c r="BS158" s="357"/>
      <c r="BT158" s="357"/>
      <c r="BU158" s="356"/>
      <c r="BV158" s="357"/>
      <c r="BW158" s="357"/>
      <c r="BX158" s="356"/>
      <c r="BY158" s="357"/>
      <c r="BZ158" s="357"/>
      <c r="CA158" s="356"/>
      <c r="CB158" s="357"/>
      <c r="CC158" s="357"/>
      <c r="CD158" s="356"/>
      <c r="CE158" s="357"/>
      <c r="CF158" s="357"/>
      <c r="CG158" s="356"/>
      <c r="CH158" s="357"/>
      <c r="CI158" s="357"/>
      <c r="CJ158" s="356"/>
      <c r="CK158" s="357"/>
      <c r="CL158" s="357"/>
      <c r="CM158" s="356"/>
      <c r="CN158" s="357"/>
      <c r="CO158" s="357"/>
      <c r="CP158" s="356"/>
      <c r="CQ158" s="357"/>
      <c r="CR158" s="357"/>
      <c r="CS158" s="356"/>
      <c r="CT158" s="357"/>
      <c r="CU158" s="357"/>
      <c r="CV158" s="358"/>
      <c r="CW158" s="357"/>
      <c r="CX158" s="357"/>
      <c r="CY158" s="358"/>
      <c r="CZ158" s="357"/>
      <c r="DA158" s="357"/>
    </row>
    <row r="159" spans="1:105" s="319" customFormat="1">
      <c r="A159" s="348"/>
      <c r="B159" s="359"/>
      <c r="C159" s="359"/>
      <c r="D159" s="346"/>
      <c r="E159" s="349"/>
      <c r="F159" s="364"/>
      <c r="G159" s="379"/>
      <c r="H159" s="354"/>
      <c r="I159" s="354"/>
      <c r="J159" s="354"/>
      <c r="K159" s="354"/>
      <c r="L159" s="348"/>
      <c r="M159" s="355"/>
      <c r="N159" s="355"/>
      <c r="O159" s="355"/>
      <c r="P159" s="356"/>
      <c r="Q159" s="357"/>
      <c r="R159" s="357"/>
      <c r="S159" s="356"/>
      <c r="T159" s="357"/>
      <c r="U159" s="357"/>
      <c r="V159" s="356"/>
      <c r="W159" s="357"/>
      <c r="X159" s="357"/>
      <c r="Y159" s="356"/>
      <c r="Z159" s="357"/>
      <c r="AA159" s="357"/>
      <c r="AB159" s="356"/>
      <c r="AC159" s="357"/>
      <c r="AD159" s="357"/>
      <c r="AE159" s="356"/>
      <c r="AF159" s="357"/>
      <c r="AG159" s="357"/>
      <c r="AH159" s="356"/>
      <c r="AI159" s="357"/>
      <c r="AJ159" s="357"/>
      <c r="AK159" s="356"/>
      <c r="AL159" s="357"/>
      <c r="AM159" s="357"/>
      <c r="AN159" s="356"/>
      <c r="AO159" s="357"/>
      <c r="AP159" s="357"/>
      <c r="AQ159" s="356"/>
      <c r="AR159" s="357"/>
      <c r="AS159" s="357"/>
      <c r="AT159" s="356"/>
      <c r="AU159" s="357"/>
      <c r="AV159" s="357"/>
      <c r="AW159" s="356"/>
      <c r="AX159" s="357"/>
      <c r="AY159" s="357"/>
      <c r="AZ159" s="356"/>
      <c r="BA159" s="357"/>
      <c r="BB159" s="357"/>
      <c r="BC159" s="356"/>
      <c r="BD159" s="357"/>
      <c r="BE159" s="357"/>
      <c r="BF159" s="356"/>
      <c r="BG159" s="357"/>
      <c r="BH159" s="357"/>
      <c r="BI159" s="356"/>
      <c r="BJ159" s="357"/>
      <c r="BK159" s="357"/>
      <c r="BL159" s="356"/>
      <c r="BM159" s="357"/>
      <c r="BN159" s="357"/>
      <c r="BO159" s="356"/>
      <c r="BP159" s="357"/>
      <c r="BQ159" s="357"/>
      <c r="BR159" s="356"/>
      <c r="BS159" s="357"/>
      <c r="BT159" s="357"/>
      <c r="BU159" s="356"/>
      <c r="BV159" s="357"/>
      <c r="BW159" s="357"/>
      <c r="BX159" s="356"/>
      <c r="BY159" s="357"/>
      <c r="BZ159" s="357"/>
      <c r="CA159" s="356"/>
      <c r="CB159" s="357"/>
      <c r="CC159" s="357"/>
      <c r="CD159" s="356"/>
      <c r="CE159" s="357"/>
      <c r="CF159" s="357"/>
      <c r="CG159" s="356"/>
      <c r="CH159" s="357"/>
      <c r="CI159" s="357"/>
      <c r="CJ159" s="356"/>
      <c r="CK159" s="357"/>
      <c r="CL159" s="357"/>
      <c r="CM159" s="356"/>
      <c r="CN159" s="357"/>
      <c r="CO159" s="357"/>
      <c r="CP159" s="356"/>
      <c r="CQ159" s="357"/>
      <c r="CR159" s="357"/>
      <c r="CS159" s="356"/>
      <c r="CT159" s="357"/>
      <c r="CU159" s="357"/>
      <c r="CV159" s="358"/>
      <c r="CW159" s="357"/>
      <c r="CX159" s="357"/>
      <c r="CY159" s="358"/>
      <c r="CZ159" s="357"/>
      <c r="DA159" s="357"/>
    </row>
    <row r="160" spans="1:105" s="319" customFormat="1">
      <c r="A160" s="348"/>
      <c r="B160" s="359"/>
      <c r="C160" s="359"/>
      <c r="D160" s="346"/>
      <c r="E160" s="349"/>
      <c r="F160" s="364"/>
      <c r="G160" s="379"/>
      <c r="H160" s="354"/>
      <c r="I160" s="354"/>
      <c r="J160" s="354"/>
      <c r="K160" s="354"/>
      <c r="L160" s="348"/>
      <c r="M160" s="355"/>
      <c r="N160" s="355"/>
      <c r="O160" s="355"/>
      <c r="P160" s="356"/>
      <c r="Q160" s="357"/>
      <c r="R160" s="357"/>
      <c r="S160" s="356"/>
      <c r="T160" s="357"/>
      <c r="U160" s="357"/>
      <c r="V160" s="356"/>
      <c r="W160" s="357"/>
      <c r="X160" s="357"/>
      <c r="Y160" s="356"/>
      <c r="Z160" s="357"/>
      <c r="AA160" s="357"/>
      <c r="AB160" s="356"/>
      <c r="AC160" s="357"/>
      <c r="AD160" s="357"/>
      <c r="AE160" s="356"/>
      <c r="AF160" s="357"/>
      <c r="AG160" s="357"/>
      <c r="AH160" s="356"/>
      <c r="AI160" s="357"/>
      <c r="AJ160" s="357"/>
      <c r="AK160" s="356"/>
      <c r="AL160" s="357"/>
      <c r="AM160" s="357"/>
      <c r="AN160" s="356"/>
      <c r="AO160" s="357"/>
      <c r="AP160" s="357"/>
      <c r="AQ160" s="356"/>
      <c r="AR160" s="357"/>
      <c r="AS160" s="357"/>
      <c r="AT160" s="356"/>
      <c r="AU160" s="357"/>
      <c r="AV160" s="357"/>
      <c r="AW160" s="356"/>
      <c r="AX160" s="357"/>
      <c r="AY160" s="357"/>
      <c r="AZ160" s="356"/>
      <c r="BA160" s="357"/>
      <c r="BB160" s="357"/>
      <c r="BC160" s="356"/>
      <c r="BD160" s="357"/>
      <c r="BE160" s="357"/>
      <c r="BF160" s="356"/>
      <c r="BG160" s="357"/>
      <c r="BH160" s="357"/>
      <c r="BI160" s="356"/>
      <c r="BJ160" s="357"/>
      <c r="BK160" s="357"/>
      <c r="BL160" s="356"/>
      <c r="BM160" s="357"/>
      <c r="BN160" s="357"/>
      <c r="BO160" s="356"/>
      <c r="BP160" s="357"/>
      <c r="BQ160" s="357"/>
      <c r="BR160" s="356"/>
      <c r="BS160" s="357"/>
      <c r="BT160" s="357"/>
      <c r="BU160" s="356"/>
      <c r="BV160" s="357"/>
      <c r="BW160" s="357"/>
      <c r="BX160" s="356"/>
      <c r="BY160" s="357"/>
      <c r="BZ160" s="357"/>
      <c r="CA160" s="356"/>
      <c r="CB160" s="357"/>
      <c r="CC160" s="357"/>
      <c r="CD160" s="356"/>
      <c r="CE160" s="357"/>
      <c r="CF160" s="357"/>
      <c r="CG160" s="356"/>
      <c r="CH160" s="357"/>
      <c r="CI160" s="357"/>
      <c r="CJ160" s="356"/>
      <c r="CK160" s="357"/>
      <c r="CL160" s="357"/>
      <c r="CM160" s="356"/>
      <c r="CN160" s="357"/>
      <c r="CO160" s="357"/>
      <c r="CP160" s="356"/>
      <c r="CQ160" s="357"/>
      <c r="CR160" s="357"/>
      <c r="CS160" s="356"/>
      <c r="CT160" s="357"/>
      <c r="CU160" s="357"/>
      <c r="CV160" s="358"/>
      <c r="CW160" s="357"/>
      <c r="CX160" s="357"/>
      <c r="CY160" s="358"/>
      <c r="CZ160" s="357"/>
      <c r="DA160" s="357"/>
    </row>
    <row r="161" spans="1:105" s="319" customFormat="1">
      <c r="A161" s="348"/>
      <c r="B161" s="359"/>
      <c r="C161" s="359"/>
      <c r="D161" s="346"/>
      <c r="E161" s="349"/>
      <c r="F161" s="364"/>
      <c r="G161" s="379"/>
      <c r="H161" s="354"/>
      <c r="I161" s="354"/>
      <c r="J161" s="354"/>
      <c r="K161" s="354"/>
      <c r="L161" s="348"/>
      <c r="M161" s="355"/>
      <c r="N161" s="355"/>
      <c r="O161" s="355"/>
      <c r="P161" s="356"/>
      <c r="Q161" s="357"/>
      <c r="R161" s="357"/>
      <c r="S161" s="356"/>
      <c r="T161" s="357"/>
      <c r="U161" s="357"/>
      <c r="V161" s="356"/>
      <c r="W161" s="357"/>
      <c r="X161" s="357"/>
      <c r="Y161" s="356"/>
      <c r="Z161" s="357"/>
      <c r="AA161" s="357"/>
      <c r="AB161" s="356"/>
      <c r="AC161" s="357"/>
      <c r="AD161" s="357"/>
      <c r="AE161" s="356"/>
      <c r="AF161" s="357"/>
      <c r="AG161" s="357"/>
      <c r="AH161" s="356"/>
      <c r="AI161" s="357"/>
      <c r="AJ161" s="357"/>
      <c r="AK161" s="356"/>
      <c r="AL161" s="357"/>
      <c r="AM161" s="357"/>
      <c r="AN161" s="356"/>
      <c r="AO161" s="357"/>
      <c r="AP161" s="357"/>
      <c r="AQ161" s="356"/>
      <c r="AR161" s="357"/>
      <c r="AS161" s="357"/>
      <c r="AT161" s="356"/>
      <c r="AU161" s="357"/>
      <c r="AV161" s="357"/>
      <c r="AW161" s="356"/>
      <c r="AX161" s="357"/>
      <c r="AY161" s="357"/>
      <c r="AZ161" s="356"/>
      <c r="BA161" s="357"/>
      <c r="BB161" s="357"/>
      <c r="BC161" s="356"/>
      <c r="BD161" s="357"/>
      <c r="BE161" s="357"/>
      <c r="BF161" s="356"/>
      <c r="BG161" s="357"/>
      <c r="BH161" s="357"/>
      <c r="BI161" s="356"/>
      <c r="BJ161" s="357"/>
      <c r="BK161" s="357"/>
      <c r="BL161" s="356"/>
      <c r="BM161" s="357"/>
      <c r="BN161" s="357"/>
      <c r="BO161" s="356"/>
      <c r="BP161" s="357"/>
      <c r="BQ161" s="357"/>
      <c r="BR161" s="356"/>
      <c r="BS161" s="357"/>
      <c r="BT161" s="357"/>
      <c r="BU161" s="356"/>
      <c r="BV161" s="357"/>
      <c r="BW161" s="357"/>
      <c r="BX161" s="356"/>
      <c r="BY161" s="357"/>
      <c r="BZ161" s="357"/>
      <c r="CA161" s="356"/>
      <c r="CB161" s="357"/>
      <c r="CC161" s="357"/>
      <c r="CD161" s="356"/>
      <c r="CE161" s="357"/>
      <c r="CF161" s="357"/>
      <c r="CG161" s="356"/>
      <c r="CH161" s="357"/>
      <c r="CI161" s="357"/>
      <c r="CJ161" s="356"/>
      <c r="CK161" s="357"/>
      <c r="CL161" s="357"/>
      <c r="CM161" s="356"/>
      <c r="CN161" s="357"/>
      <c r="CO161" s="357"/>
      <c r="CP161" s="356"/>
      <c r="CQ161" s="357"/>
      <c r="CR161" s="357"/>
      <c r="CS161" s="356"/>
      <c r="CT161" s="357"/>
      <c r="CU161" s="357"/>
      <c r="CV161" s="358"/>
      <c r="CW161" s="357"/>
      <c r="CX161" s="357"/>
      <c r="CY161" s="358"/>
      <c r="CZ161" s="357"/>
      <c r="DA161" s="357"/>
    </row>
    <row r="162" spans="1:105" s="319" customFormat="1">
      <c r="A162" s="348"/>
      <c r="B162" s="359"/>
      <c r="C162" s="359"/>
      <c r="D162" s="346"/>
      <c r="E162" s="349"/>
      <c r="F162" s="364"/>
      <c r="G162" s="379"/>
      <c r="H162" s="354"/>
      <c r="I162" s="354"/>
      <c r="J162" s="354"/>
      <c r="K162" s="354"/>
      <c r="L162" s="348"/>
      <c r="M162" s="355"/>
      <c r="N162" s="355"/>
      <c r="O162" s="355"/>
      <c r="P162" s="356"/>
      <c r="Q162" s="357"/>
      <c r="R162" s="357"/>
      <c r="S162" s="356"/>
      <c r="T162" s="357"/>
      <c r="U162" s="357"/>
      <c r="V162" s="356"/>
      <c r="W162" s="357"/>
      <c r="X162" s="357"/>
      <c r="Y162" s="356"/>
      <c r="Z162" s="357"/>
      <c r="AA162" s="357"/>
      <c r="AB162" s="356"/>
      <c r="AC162" s="357"/>
      <c r="AD162" s="357"/>
      <c r="AE162" s="356"/>
      <c r="AF162" s="357"/>
      <c r="AG162" s="357"/>
      <c r="AH162" s="356"/>
      <c r="AI162" s="357"/>
      <c r="AJ162" s="357"/>
      <c r="AK162" s="356"/>
      <c r="AL162" s="357"/>
      <c r="AM162" s="357"/>
      <c r="AN162" s="356"/>
      <c r="AO162" s="357"/>
      <c r="AP162" s="357"/>
      <c r="AQ162" s="356"/>
      <c r="AR162" s="357"/>
      <c r="AS162" s="357"/>
      <c r="AT162" s="356"/>
      <c r="AU162" s="357"/>
      <c r="AV162" s="357"/>
      <c r="AW162" s="356"/>
      <c r="AX162" s="357"/>
      <c r="AY162" s="357"/>
      <c r="AZ162" s="356"/>
      <c r="BA162" s="357"/>
      <c r="BB162" s="357"/>
      <c r="BC162" s="356"/>
      <c r="BD162" s="357"/>
      <c r="BE162" s="357"/>
      <c r="BF162" s="356"/>
      <c r="BG162" s="357"/>
      <c r="BH162" s="357"/>
      <c r="BI162" s="356"/>
      <c r="BJ162" s="357"/>
      <c r="BK162" s="357"/>
      <c r="BL162" s="356"/>
      <c r="BM162" s="357"/>
      <c r="BN162" s="357"/>
      <c r="BO162" s="356"/>
      <c r="BP162" s="357"/>
      <c r="BQ162" s="357"/>
      <c r="BR162" s="356"/>
      <c r="BS162" s="357"/>
      <c r="BT162" s="357"/>
      <c r="BU162" s="356"/>
      <c r="BV162" s="357"/>
      <c r="BW162" s="357"/>
      <c r="BX162" s="356"/>
      <c r="BY162" s="357"/>
      <c r="BZ162" s="357"/>
      <c r="CA162" s="356"/>
      <c r="CB162" s="357"/>
      <c r="CC162" s="357"/>
      <c r="CD162" s="356"/>
      <c r="CE162" s="357"/>
      <c r="CF162" s="357"/>
      <c r="CG162" s="356"/>
      <c r="CH162" s="357"/>
      <c r="CI162" s="357"/>
      <c r="CJ162" s="356"/>
      <c r="CK162" s="357"/>
      <c r="CL162" s="357"/>
      <c r="CM162" s="356"/>
      <c r="CN162" s="357"/>
      <c r="CO162" s="357"/>
      <c r="CP162" s="356"/>
      <c r="CQ162" s="357"/>
      <c r="CR162" s="357"/>
      <c r="CS162" s="356"/>
      <c r="CT162" s="357"/>
      <c r="CU162" s="357"/>
      <c r="CV162" s="358"/>
      <c r="CW162" s="357"/>
      <c r="CX162" s="357"/>
      <c r="CY162" s="358"/>
      <c r="CZ162" s="357"/>
      <c r="DA162" s="357"/>
    </row>
    <row r="163" spans="1:105" s="319" customFormat="1">
      <c r="A163" s="348"/>
      <c r="B163" s="370"/>
      <c r="C163" s="370"/>
      <c r="D163" s="371"/>
      <c r="E163" s="383"/>
      <c r="F163" s="372"/>
      <c r="G163" s="348"/>
      <c r="H163" s="354"/>
      <c r="I163" s="354"/>
      <c r="J163" s="354"/>
      <c r="K163" s="354"/>
      <c r="L163" s="373"/>
      <c r="M163" s="384"/>
      <c r="N163" s="384"/>
      <c r="O163" s="384"/>
      <c r="P163" s="660"/>
      <c r="Q163" s="660"/>
      <c r="R163" s="384"/>
      <c r="S163" s="660"/>
      <c r="T163" s="660"/>
      <c r="U163" s="384"/>
      <c r="V163" s="660"/>
      <c r="W163" s="660"/>
      <c r="X163" s="384"/>
      <c r="Y163" s="660"/>
      <c r="Z163" s="660"/>
      <c r="AA163" s="384"/>
      <c r="AB163" s="660"/>
      <c r="AC163" s="660"/>
      <c r="AD163" s="384"/>
      <c r="AE163" s="660"/>
      <c r="AF163" s="660"/>
      <c r="AG163" s="384"/>
      <c r="AH163" s="660"/>
      <c r="AI163" s="660"/>
      <c r="AJ163" s="384"/>
      <c r="AK163" s="660"/>
      <c r="AL163" s="660"/>
      <c r="AM163" s="384"/>
      <c r="AN163" s="660"/>
      <c r="AO163" s="660"/>
      <c r="AP163" s="384"/>
      <c r="AQ163" s="660"/>
      <c r="AR163" s="660"/>
      <c r="AS163" s="384"/>
      <c r="AT163" s="660"/>
      <c r="AU163" s="660"/>
      <c r="AV163" s="384"/>
      <c r="AW163" s="660"/>
      <c r="AX163" s="660"/>
      <c r="AY163" s="384"/>
      <c r="AZ163" s="660"/>
      <c r="BA163" s="660"/>
      <c r="BB163" s="384"/>
      <c r="BC163" s="660"/>
      <c r="BD163" s="660"/>
      <c r="BE163" s="384"/>
      <c r="BF163" s="660"/>
      <c r="BG163" s="660"/>
      <c r="BH163" s="384"/>
      <c r="BI163" s="660"/>
      <c r="BJ163" s="660"/>
      <c r="BK163" s="384"/>
      <c r="BL163" s="660"/>
      <c r="BM163" s="660"/>
      <c r="BN163" s="384"/>
      <c r="BO163" s="660"/>
      <c r="BP163" s="660"/>
      <c r="BQ163" s="384"/>
      <c r="BR163" s="660"/>
      <c r="BS163" s="660"/>
      <c r="BT163" s="384"/>
      <c r="BU163" s="660"/>
      <c r="BV163" s="660"/>
      <c r="BW163" s="384"/>
      <c r="BX163" s="660"/>
      <c r="BY163" s="660"/>
      <c r="BZ163" s="384"/>
      <c r="CA163" s="660"/>
      <c r="CB163" s="660"/>
      <c r="CC163" s="384"/>
      <c r="CD163" s="660"/>
      <c r="CE163" s="660"/>
      <c r="CF163" s="384"/>
      <c r="CG163" s="660"/>
      <c r="CH163" s="660"/>
      <c r="CI163" s="384"/>
      <c r="CJ163" s="660"/>
      <c r="CK163" s="660"/>
      <c r="CL163" s="384"/>
      <c r="CM163" s="660"/>
      <c r="CN163" s="660"/>
      <c r="CO163" s="384"/>
      <c r="CP163" s="660"/>
      <c r="CQ163" s="660"/>
      <c r="CR163" s="384"/>
      <c r="CS163" s="660"/>
      <c r="CT163" s="660"/>
      <c r="CU163" s="384"/>
      <c r="CV163" s="660"/>
      <c r="CW163" s="660"/>
      <c r="CX163" s="384"/>
      <c r="CY163" s="660"/>
      <c r="CZ163" s="660"/>
      <c r="DA163" s="384"/>
    </row>
    <row r="164" spans="1:105" s="319" customFormat="1">
      <c r="A164" s="375"/>
      <c r="B164" s="375"/>
      <c r="C164" s="375"/>
      <c r="D164" s="397"/>
      <c r="E164" s="395"/>
      <c r="F164" s="362"/>
      <c r="G164" s="348"/>
      <c r="H164" s="354"/>
      <c r="I164" s="354"/>
      <c r="J164" s="354"/>
      <c r="K164" s="354"/>
      <c r="L164" s="348"/>
      <c r="M164" s="355"/>
      <c r="N164" s="355"/>
      <c r="O164" s="355"/>
      <c r="P164" s="356"/>
      <c r="Q164" s="357"/>
      <c r="R164" s="357"/>
      <c r="S164" s="356"/>
      <c r="T164" s="357"/>
      <c r="U164" s="357"/>
      <c r="V164" s="356"/>
      <c r="W164" s="357"/>
      <c r="X164" s="357"/>
      <c r="Y164" s="356"/>
      <c r="Z164" s="357"/>
      <c r="AA164" s="357"/>
      <c r="AB164" s="356"/>
      <c r="AC164" s="357"/>
      <c r="AD164" s="357"/>
      <c r="AE164" s="356"/>
      <c r="AF164" s="357"/>
      <c r="AG164" s="357"/>
      <c r="AH164" s="356"/>
      <c r="AI164" s="357"/>
      <c r="AJ164" s="357"/>
      <c r="AK164" s="356"/>
      <c r="AL164" s="357"/>
      <c r="AM164" s="357"/>
      <c r="AN164" s="356"/>
      <c r="AO164" s="357"/>
      <c r="AP164" s="357"/>
      <c r="AQ164" s="356"/>
      <c r="AR164" s="357"/>
      <c r="AS164" s="357"/>
      <c r="AT164" s="356"/>
      <c r="AU164" s="357"/>
      <c r="AV164" s="357"/>
      <c r="AW164" s="356"/>
      <c r="AX164" s="357"/>
      <c r="AY164" s="357"/>
      <c r="AZ164" s="356"/>
      <c r="BA164" s="357"/>
      <c r="BB164" s="357"/>
      <c r="BC164" s="356"/>
      <c r="BD164" s="357"/>
      <c r="BE164" s="357"/>
      <c r="BF164" s="356"/>
      <c r="BG164" s="357"/>
      <c r="BH164" s="357"/>
      <c r="BI164" s="356"/>
      <c r="BJ164" s="357"/>
      <c r="BK164" s="357"/>
      <c r="BL164" s="356"/>
      <c r="BM164" s="357"/>
      <c r="BN164" s="357"/>
      <c r="BO164" s="356"/>
      <c r="BP164" s="357"/>
      <c r="BQ164" s="357"/>
      <c r="BR164" s="356"/>
      <c r="BS164" s="357"/>
      <c r="BT164" s="357"/>
      <c r="BU164" s="356"/>
      <c r="BV164" s="357"/>
      <c r="BW164" s="357"/>
      <c r="BX164" s="356"/>
      <c r="BY164" s="357"/>
      <c r="BZ164" s="357"/>
      <c r="CA164" s="356"/>
      <c r="CB164" s="357"/>
      <c r="CC164" s="357"/>
      <c r="CD164" s="356"/>
      <c r="CE164" s="357"/>
      <c r="CF164" s="357"/>
      <c r="CG164" s="356"/>
      <c r="CH164" s="357"/>
      <c r="CI164" s="357"/>
      <c r="CJ164" s="356"/>
      <c r="CK164" s="357"/>
      <c r="CL164" s="357"/>
      <c r="CM164" s="356"/>
      <c r="CN164" s="357"/>
      <c r="CO164" s="357"/>
      <c r="CP164" s="356"/>
      <c r="CQ164" s="357"/>
      <c r="CR164" s="357"/>
      <c r="CS164" s="356"/>
      <c r="CT164" s="357"/>
      <c r="CU164" s="357"/>
      <c r="CV164" s="356"/>
      <c r="CW164" s="357"/>
      <c r="CX164" s="357"/>
      <c r="CY164" s="356"/>
      <c r="CZ164" s="357"/>
      <c r="DA164" s="357"/>
    </row>
    <row r="165" spans="1:105" s="159" customFormat="1">
      <c r="A165" s="348"/>
      <c r="B165" s="359"/>
      <c r="C165" s="349"/>
      <c r="D165" s="363"/>
      <c r="E165" s="359"/>
      <c r="F165" s="352"/>
      <c r="G165" s="379"/>
      <c r="H165" s="354"/>
      <c r="I165" s="354"/>
      <c r="J165" s="354"/>
      <c r="K165" s="354"/>
      <c r="L165" s="348"/>
      <c r="M165" s="355"/>
      <c r="N165" s="355"/>
      <c r="O165" s="355"/>
      <c r="P165" s="356"/>
      <c r="Q165" s="357"/>
      <c r="R165" s="357"/>
      <c r="S165" s="356"/>
      <c r="T165" s="357"/>
      <c r="U165" s="357"/>
      <c r="V165" s="356"/>
      <c r="W165" s="357"/>
      <c r="X165" s="357"/>
      <c r="Y165" s="356"/>
      <c r="Z165" s="357"/>
      <c r="AA165" s="357"/>
      <c r="AB165" s="356"/>
      <c r="AC165" s="357"/>
      <c r="AD165" s="357"/>
      <c r="AE165" s="356"/>
      <c r="AF165" s="357"/>
      <c r="AG165" s="357"/>
      <c r="AH165" s="356"/>
      <c r="AI165" s="357"/>
      <c r="AJ165" s="357"/>
      <c r="AK165" s="356"/>
      <c r="AL165" s="357"/>
      <c r="AM165" s="357"/>
      <c r="AN165" s="356"/>
      <c r="AO165" s="357"/>
      <c r="AP165" s="357"/>
      <c r="AQ165" s="356"/>
      <c r="AR165" s="357"/>
      <c r="AS165" s="357"/>
      <c r="AT165" s="356"/>
      <c r="AU165" s="357"/>
      <c r="AV165" s="357"/>
      <c r="AW165" s="356"/>
      <c r="AX165" s="357"/>
      <c r="AY165" s="357"/>
      <c r="AZ165" s="356"/>
      <c r="BA165" s="357"/>
      <c r="BB165" s="357"/>
      <c r="BC165" s="356"/>
      <c r="BD165" s="357"/>
      <c r="BE165" s="357"/>
      <c r="BF165" s="356"/>
      <c r="BG165" s="357"/>
      <c r="BH165" s="357"/>
      <c r="BI165" s="356"/>
      <c r="BJ165" s="357"/>
      <c r="BK165" s="357"/>
      <c r="BL165" s="356"/>
      <c r="BM165" s="357"/>
      <c r="BN165" s="357"/>
      <c r="BO165" s="356"/>
      <c r="BP165" s="357"/>
      <c r="BQ165" s="357"/>
      <c r="BR165" s="356"/>
      <c r="BS165" s="357"/>
      <c r="BT165" s="357"/>
      <c r="BU165" s="356"/>
      <c r="BV165" s="357"/>
      <c r="BW165" s="357"/>
      <c r="BX165" s="356"/>
      <c r="BY165" s="357"/>
      <c r="BZ165" s="357"/>
      <c r="CA165" s="356"/>
      <c r="CB165" s="357"/>
      <c r="CC165" s="357"/>
      <c r="CD165" s="356"/>
      <c r="CE165" s="357"/>
      <c r="CF165" s="357"/>
      <c r="CG165" s="356"/>
      <c r="CH165" s="357"/>
      <c r="CI165" s="357"/>
      <c r="CJ165" s="356"/>
      <c r="CK165" s="357"/>
      <c r="CL165" s="357"/>
      <c r="CM165" s="356"/>
      <c r="CN165" s="357"/>
      <c r="CO165" s="357"/>
      <c r="CP165" s="356"/>
      <c r="CQ165" s="357"/>
      <c r="CR165" s="357"/>
      <c r="CS165" s="356"/>
      <c r="CT165" s="357"/>
      <c r="CU165" s="357"/>
      <c r="CV165" s="358"/>
      <c r="CW165" s="357"/>
      <c r="CX165" s="357"/>
      <c r="CY165" s="358"/>
      <c r="CZ165" s="357"/>
      <c r="DA165" s="357"/>
    </row>
    <row r="166" spans="1:105" s="159" customFormat="1">
      <c r="A166" s="348"/>
      <c r="B166" s="359"/>
      <c r="C166" s="349"/>
      <c r="D166" s="363"/>
      <c r="E166" s="359"/>
      <c r="F166" s="352"/>
      <c r="G166" s="379"/>
      <c r="H166" s="354"/>
      <c r="I166" s="354"/>
      <c r="J166" s="354"/>
      <c r="K166" s="354"/>
      <c r="L166" s="348"/>
      <c r="M166" s="355"/>
      <c r="N166" s="355"/>
      <c r="O166" s="355"/>
      <c r="P166" s="356"/>
      <c r="Q166" s="357"/>
      <c r="R166" s="357"/>
      <c r="S166" s="356"/>
      <c r="T166" s="357"/>
      <c r="U166" s="357"/>
      <c r="V166" s="356"/>
      <c r="W166" s="357"/>
      <c r="X166" s="357"/>
      <c r="Y166" s="356"/>
      <c r="Z166" s="357"/>
      <c r="AA166" s="357"/>
      <c r="AB166" s="356"/>
      <c r="AC166" s="357"/>
      <c r="AD166" s="357"/>
      <c r="AE166" s="356"/>
      <c r="AF166" s="357"/>
      <c r="AG166" s="357"/>
      <c r="AH166" s="356"/>
      <c r="AI166" s="357"/>
      <c r="AJ166" s="357"/>
      <c r="AK166" s="356"/>
      <c r="AL166" s="357"/>
      <c r="AM166" s="357"/>
      <c r="AN166" s="356"/>
      <c r="AO166" s="357"/>
      <c r="AP166" s="357"/>
      <c r="AQ166" s="356"/>
      <c r="AR166" s="357"/>
      <c r="AS166" s="357"/>
      <c r="AT166" s="356"/>
      <c r="AU166" s="357"/>
      <c r="AV166" s="357"/>
      <c r="AW166" s="356"/>
      <c r="AX166" s="357"/>
      <c r="AY166" s="357"/>
      <c r="AZ166" s="356"/>
      <c r="BA166" s="357"/>
      <c r="BB166" s="357"/>
      <c r="BC166" s="356"/>
      <c r="BD166" s="357"/>
      <c r="BE166" s="357"/>
      <c r="BF166" s="356"/>
      <c r="BG166" s="357"/>
      <c r="BH166" s="357"/>
      <c r="BI166" s="356"/>
      <c r="BJ166" s="357"/>
      <c r="BK166" s="357"/>
      <c r="BL166" s="356"/>
      <c r="BM166" s="357"/>
      <c r="BN166" s="357"/>
      <c r="BO166" s="356"/>
      <c r="BP166" s="357"/>
      <c r="BQ166" s="357"/>
      <c r="BR166" s="356"/>
      <c r="BS166" s="357"/>
      <c r="BT166" s="357"/>
      <c r="BU166" s="356"/>
      <c r="BV166" s="357"/>
      <c r="BW166" s="357"/>
      <c r="BX166" s="356"/>
      <c r="BY166" s="357"/>
      <c r="BZ166" s="357"/>
      <c r="CA166" s="356"/>
      <c r="CB166" s="357"/>
      <c r="CC166" s="357"/>
      <c r="CD166" s="356"/>
      <c r="CE166" s="357"/>
      <c r="CF166" s="357"/>
      <c r="CG166" s="356"/>
      <c r="CH166" s="357"/>
      <c r="CI166" s="357"/>
      <c r="CJ166" s="356"/>
      <c r="CK166" s="357"/>
      <c r="CL166" s="357"/>
      <c r="CM166" s="356"/>
      <c r="CN166" s="357"/>
      <c r="CO166" s="357"/>
      <c r="CP166" s="356"/>
      <c r="CQ166" s="357"/>
      <c r="CR166" s="357"/>
      <c r="CS166" s="356"/>
      <c r="CT166" s="357"/>
      <c r="CU166" s="357"/>
      <c r="CV166" s="358"/>
      <c r="CW166" s="357"/>
      <c r="CX166" s="357"/>
      <c r="CY166" s="358"/>
      <c r="CZ166" s="357"/>
      <c r="DA166" s="357"/>
    </row>
    <row r="167" spans="1:105" s="159" customFormat="1">
      <c r="A167" s="348"/>
      <c r="B167" s="359"/>
      <c r="C167" s="349"/>
      <c r="D167" s="363"/>
      <c r="E167" s="349"/>
      <c r="F167" s="352"/>
      <c r="G167" s="379"/>
      <c r="H167" s="354"/>
      <c r="I167" s="354"/>
      <c r="J167" s="354"/>
      <c r="K167" s="354"/>
      <c r="L167" s="348"/>
      <c r="M167" s="355"/>
      <c r="N167" s="355"/>
      <c r="O167" s="355"/>
      <c r="P167" s="356"/>
      <c r="Q167" s="357"/>
      <c r="R167" s="357"/>
      <c r="S167" s="356"/>
      <c r="T167" s="357"/>
      <c r="U167" s="357"/>
      <c r="V167" s="356"/>
      <c r="W167" s="357"/>
      <c r="X167" s="357"/>
      <c r="Y167" s="356"/>
      <c r="Z167" s="357"/>
      <c r="AA167" s="357"/>
      <c r="AB167" s="356"/>
      <c r="AC167" s="357"/>
      <c r="AD167" s="357"/>
      <c r="AE167" s="356"/>
      <c r="AF167" s="357"/>
      <c r="AG167" s="357"/>
      <c r="AH167" s="356"/>
      <c r="AI167" s="357"/>
      <c r="AJ167" s="357"/>
      <c r="AK167" s="356"/>
      <c r="AL167" s="357"/>
      <c r="AM167" s="357"/>
      <c r="AN167" s="356"/>
      <c r="AO167" s="357"/>
      <c r="AP167" s="357"/>
      <c r="AQ167" s="356"/>
      <c r="AR167" s="357"/>
      <c r="AS167" s="357"/>
      <c r="AT167" s="356"/>
      <c r="AU167" s="357"/>
      <c r="AV167" s="357"/>
      <c r="AW167" s="356"/>
      <c r="AX167" s="357"/>
      <c r="AY167" s="357"/>
      <c r="AZ167" s="356"/>
      <c r="BA167" s="357"/>
      <c r="BB167" s="357"/>
      <c r="BC167" s="356"/>
      <c r="BD167" s="357"/>
      <c r="BE167" s="357"/>
      <c r="BF167" s="356"/>
      <c r="BG167" s="357"/>
      <c r="BH167" s="357"/>
      <c r="BI167" s="356"/>
      <c r="BJ167" s="357"/>
      <c r="BK167" s="357"/>
      <c r="BL167" s="356"/>
      <c r="BM167" s="357"/>
      <c r="BN167" s="357"/>
      <c r="BO167" s="356"/>
      <c r="BP167" s="357"/>
      <c r="BQ167" s="357"/>
      <c r="BR167" s="356"/>
      <c r="BS167" s="357"/>
      <c r="BT167" s="357"/>
      <c r="BU167" s="356"/>
      <c r="BV167" s="357"/>
      <c r="BW167" s="357"/>
      <c r="BX167" s="356"/>
      <c r="BY167" s="357"/>
      <c r="BZ167" s="357"/>
      <c r="CA167" s="356"/>
      <c r="CB167" s="357"/>
      <c r="CC167" s="357"/>
      <c r="CD167" s="356"/>
      <c r="CE167" s="357"/>
      <c r="CF167" s="357"/>
      <c r="CG167" s="356"/>
      <c r="CH167" s="357"/>
      <c r="CI167" s="357"/>
      <c r="CJ167" s="356"/>
      <c r="CK167" s="357"/>
      <c r="CL167" s="357"/>
      <c r="CM167" s="356"/>
      <c r="CN167" s="357"/>
      <c r="CO167" s="357"/>
      <c r="CP167" s="356"/>
      <c r="CQ167" s="357"/>
      <c r="CR167" s="357"/>
      <c r="CS167" s="356"/>
      <c r="CT167" s="357"/>
      <c r="CU167" s="357"/>
      <c r="CV167" s="358"/>
      <c r="CW167" s="357"/>
      <c r="CX167" s="357"/>
      <c r="CY167" s="358"/>
      <c r="CZ167" s="357"/>
      <c r="DA167" s="357"/>
    </row>
    <row r="168" spans="1:105" s="159" customFormat="1">
      <c r="A168" s="348"/>
      <c r="B168" s="359"/>
      <c r="C168" s="349"/>
      <c r="D168" s="363"/>
      <c r="E168" s="349"/>
      <c r="F168" s="352"/>
      <c r="G168" s="379"/>
      <c r="H168" s="354"/>
      <c r="I168" s="354"/>
      <c r="J168" s="354"/>
      <c r="K168" s="354"/>
      <c r="L168" s="348"/>
      <c r="M168" s="355"/>
      <c r="N168" s="355"/>
      <c r="O168" s="355"/>
      <c r="P168" s="356"/>
      <c r="Q168" s="357"/>
      <c r="R168" s="357"/>
      <c r="S168" s="356"/>
      <c r="T168" s="357"/>
      <c r="U168" s="357"/>
      <c r="V168" s="356"/>
      <c r="W168" s="357"/>
      <c r="X168" s="357"/>
      <c r="Y168" s="356"/>
      <c r="Z168" s="357"/>
      <c r="AA168" s="357"/>
      <c r="AB168" s="356"/>
      <c r="AC168" s="357"/>
      <c r="AD168" s="357"/>
      <c r="AE168" s="356"/>
      <c r="AF168" s="357"/>
      <c r="AG168" s="357"/>
      <c r="AH168" s="356"/>
      <c r="AI168" s="357"/>
      <c r="AJ168" s="357"/>
      <c r="AK168" s="356"/>
      <c r="AL168" s="357"/>
      <c r="AM168" s="357"/>
      <c r="AN168" s="356"/>
      <c r="AO168" s="357"/>
      <c r="AP168" s="357"/>
      <c r="AQ168" s="356"/>
      <c r="AR168" s="357"/>
      <c r="AS168" s="357"/>
      <c r="AT168" s="356"/>
      <c r="AU168" s="357"/>
      <c r="AV168" s="357"/>
      <c r="AW168" s="356"/>
      <c r="AX168" s="357"/>
      <c r="AY168" s="357"/>
      <c r="AZ168" s="356"/>
      <c r="BA168" s="357"/>
      <c r="BB168" s="357"/>
      <c r="BC168" s="356"/>
      <c r="BD168" s="357"/>
      <c r="BE168" s="357"/>
      <c r="BF168" s="356"/>
      <c r="BG168" s="357"/>
      <c r="BH168" s="357"/>
      <c r="BI168" s="356"/>
      <c r="BJ168" s="357"/>
      <c r="BK168" s="357"/>
      <c r="BL168" s="356"/>
      <c r="BM168" s="357"/>
      <c r="BN168" s="357"/>
      <c r="BO168" s="356"/>
      <c r="BP168" s="357"/>
      <c r="BQ168" s="357"/>
      <c r="BR168" s="356"/>
      <c r="BS168" s="357"/>
      <c r="BT168" s="357"/>
      <c r="BU168" s="356"/>
      <c r="BV168" s="357"/>
      <c r="BW168" s="357"/>
      <c r="BX168" s="356"/>
      <c r="BY168" s="357"/>
      <c r="BZ168" s="357"/>
      <c r="CA168" s="356"/>
      <c r="CB168" s="357"/>
      <c r="CC168" s="357"/>
      <c r="CD168" s="356"/>
      <c r="CE168" s="357"/>
      <c r="CF168" s="357"/>
      <c r="CG168" s="356"/>
      <c r="CH168" s="357"/>
      <c r="CI168" s="357"/>
      <c r="CJ168" s="356"/>
      <c r="CK168" s="357"/>
      <c r="CL168" s="357"/>
      <c r="CM168" s="356"/>
      <c r="CN168" s="357"/>
      <c r="CO168" s="357"/>
      <c r="CP168" s="356"/>
      <c r="CQ168" s="357"/>
      <c r="CR168" s="357"/>
      <c r="CS168" s="356"/>
      <c r="CT168" s="357"/>
      <c r="CU168" s="357"/>
      <c r="CV168" s="358"/>
      <c r="CW168" s="357"/>
      <c r="CX168" s="357"/>
      <c r="CY168" s="358"/>
      <c r="CZ168" s="357"/>
      <c r="DA168" s="357"/>
    </row>
    <row r="169" spans="1:105" s="159" customFormat="1">
      <c r="A169" s="348"/>
      <c r="B169" s="349"/>
      <c r="C169" s="380"/>
      <c r="D169" s="363"/>
      <c r="E169" s="349"/>
      <c r="F169" s="352"/>
      <c r="G169" s="379"/>
      <c r="H169" s="354"/>
      <c r="I169" s="354"/>
      <c r="J169" s="354"/>
      <c r="K169" s="354"/>
      <c r="L169" s="348"/>
      <c r="M169" s="355"/>
      <c r="N169" s="355"/>
      <c r="O169" s="355"/>
      <c r="P169" s="356"/>
      <c r="Q169" s="357"/>
      <c r="R169" s="357"/>
      <c r="S169" s="356"/>
      <c r="T169" s="357"/>
      <c r="U169" s="357"/>
      <c r="V169" s="356"/>
      <c r="W169" s="357"/>
      <c r="X169" s="357"/>
      <c r="Y169" s="356"/>
      <c r="Z169" s="357"/>
      <c r="AA169" s="357"/>
      <c r="AB169" s="356"/>
      <c r="AC169" s="357"/>
      <c r="AD169" s="357"/>
      <c r="AE169" s="356"/>
      <c r="AF169" s="357"/>
      <c r="AG169" s="357"/>
      <c r="AH169" s="356"/>
      <c r="AI169" s="357"/>
      <c r="AJ169" s="357"/>
      <c r="AK169" s="356"/>
      <c r="AL169" s="357"/>
      <c r="AM169" s="357"/>
      <c r="AN169" s="356"/>
      <c r="AO169" s="357"/>
      <c r="AP169" s="357"/>
      <c r="AQ169" s="356"/>
      <c r="AR169" s="357"/>
      <c r="AS169" s="357"/>
      <c r="AT169" s="356"/>
      <c r="AU169" s="357"/>
      <c r="AV169" s="357"/>
      <c r="AW169" s="356"/>
      <c r="AX169" s="357"/>
      <c r="AY169" s="357"/>
      <c r="AZ169" s="356"/>
      <c r="BA169" s="357"/>
      <c r="BB169" s="357"/>
      <c r="BC169" s="356"/>
      <c r="BD169" s="357"/>
      <c r="BE169" s="357"/>
      <c r="BF169" s="356"/>
      <c r="BG169" s="357"/>
      <c r="BH169" s="357"/>
      <c r="BI169" s="356"/>
      <c r="BJ169" s="357"/>
      <c r="BK169" s="357"/>
      <c r="BL169" s="356"/>
      <c r="BM169" s="357"/>
      <c r="BN169" s="357"/>
      <c r="BO169" s="356"/>
      <c r="BP169" s="357"/>
      <c r="BQ169" s="357"/>
      <c r="BR169" s="356"/>
      <c r="BS169" s="357"/>
      <c r="BT169" s="357"/>
      <c r="BU169" s="356"/>
      <c r="BV169" s="357"/>
      <c r="BW169" s="357"/>
      <c r="BX169" s="356"/>
      <c r="BY169" s="357"/>
      <c r="BZ169" s="357"/>
      <c r="CA169" s="356"/>
      <c r="CB169" s="357"/>
      <c r="CC169" s="357"/>
      <c r="CD169" s="356"/>
      <c r="CE169" s="357"/>
      <c r="CF169" s="357"/>
      <c r="CG169" s="356"/>
      <c r="CH169" s="357"/>
      <c r="CI169" s="357"/>
      <c r="CJ169" s="356"/>
      <c r="CK169" s="357"/>
      <c r="CL169" s="357"/>
      <c r="CM169" s="356"/>
      <c r="CN169" s="357"/>
      <c r="CO169" s="357"/>
      <c r="CP169" s="356"/>
      <c r="CQ169" s="357"/>
      <c r="CR169" s="357"/>
      <c r="CS169" s="356"/>
      <c r="CT169" s="357"/>
      <c r="CU169" s="357"/>
      <c r="CV169" s="358"/>
      <c r="CW169" s="357"/>
      <c r="CX169" s="357"/>
      <c r="CY169" s="358"/>
      <c r="CZ169" s="357"/>
      <c r="DA169" s="357"/>
    </row>
    <row r="170" spans="1:105" s="159" customFormat="1">
      <c r="A170" s="348"/>
      <c r="B170" s="349"/>
      <c r="C170" s="380"/>
      <c r="D170" s="363"/>
      <c r="E170" s="349"/>
      <c r="F170" s="352"/>
      <c r="G170" s="379"/>
      <c r="H170" s="354"/>
      <c r="I170" s="354"/>
      <c r="J170" s="354"/>
      <c r="K170" s="354"/>
      <c r="L170" s="348"/>
      <c r="M170" s="355"/>
      <c r="N170" s="355"/>
      <c r="O170" s="355"/>
      <c r="P170" s="356"/>
      <c r="Q170" s="357"/>
      <c r="R170" s="357"/>
      <c r="S170" s="356"/>
      <c r="T170" s="357"/>
      <c r="U170" s="357"/>
      <c r="V170" s="356"/>
      <c r="W170" s="357"/>
      <c r="X170" s="357"/>
      <c r="Y170" s="356"/>
      <c r="Z170" s="357"/>
      <c r="AA170" s="357"/>
      <c r="AB170" s="356"/>
      <c r="AC170" s="357"/>
      <c r="AD170" s="357"/>
      <c r="AE170" s="356"/>
      <c r="AF170" s="357"/>
      <c r="AG170" s="357"/>
      <c r="AH170" s="356"/>
      <c r="AI170" s="357"/>
      <c r="AJ170" s="357"/>
      <c r="AK170" s="356"/>
      <c r="AL170" s="357"/>
      <c r="AM170" s="357"/>
      <c r="AN170" s="356"/>
      <c r="AO170" s="357"/>
      <c r="AP170" s="357"/>
      <c r="AQ170" s="356"/>
      <c r="AR170" s="357"/>
      <c r="AS170" s="357"/>
      <c r="AT170" s="356"/>
      <c r="AU170" s="357"/>
      <c r="AV170" s="357"/>
      <c r="AW170" s="356"/>
      <c r="AX170" s="357"/>
      <c r="AY170" s="357"/>
      <c r="AZ170" s="356"/>
      <c r="BA170" s="357"/>
      <c r="BB170" s="357"/>
      <c r="BC170" s="356"/>
      <c r="BD170" s="357"/>
      <c r="BE170" s="357"/>
      <c r="BF170" s="356"/>
      <c r="BG170" s="357"/>
      <c r="BH170" s="357"/>
      <c r="BI170" s="356"/>
      <c r="BJ170" s="357"/>
      <c r="BK170" s="357"/>
      <c r="BL170" s="356"/>
      <c r="BM170" s="357"/>
      <c r="BN170" s="357"/>
      <c r="BO170" s="356"/>
      <c r="BP170" s="357"/>
      <c r="BQ170" s="357"/>
      <c r="BR170" s="356"/>
      <c r="BS170" s="357"/>
      <c r="BT170" s="357"/>
      <c r="BU170" s="356"/>
      <c r="BV170" s="357"/>
      <c r="BW170" s="357"/>
      <c r="BX170" s="356"/>
      <c r="BY170" s="357"/>
      <c r="BZ170" s="357"/>
      <c r="CA170" s="356"/>
      <c r="CB170" s="357"/>
      <c r="CC170" s="357"/>
      <c r="CD170" s="356"/>
      <c r="CE170" s="357"/>
      <c r="CF170" s="357"/>
      <c r="CG170" s="356"/>
      <c r="CH170" s="357"/>
      <c r="CI170" s="357"/>
      <c r="CJ170" s="356"/>
      <c r="CK170" s="357"/>
      <c r="CL170" s="357"/>
      <c r="CM170" s="356"/>
      <c r="CN170" s="357"/>
      <c r="CO170" s="357"/>
      <c r="CP170" s="356"/>
      <c r="CQ170" s="357"/>
      <c r="CR170" s="357"/>
      <c r="CS170" s="356"/>
      <c r="CT170" s="357"/>
      <c r="CU170" s="357"/>
      <c r="CV170" s="358"/>
      <c r="CW170" s="357"/>
      <c r="CX170" s="357"/>
      <c r="CY170" s="358"/>
      <c r="CZ170" s="357"/>
      <c r="DA170" s="357"/>
    </row>
    <row r="171" spans="1:105" s="159" customFormat="1">
      <c r="A171" s="348"/>
      <c r="B171" s="349"/>
      <c r="C171" s="380"/>
      <c r="D171" s="398"/>
      <c r="E171" s="349"/>
      <c r="F171" s="352"/>
      <c r="G171" s="379"/>
      <c r="H171" s="354"/>
      <c r="I171" s="354"/>
      <c r="J171" s="354"/>
      <c r="K171" s="354"/>
      <c r="L171" s="348"/>
      <c r="M171" s="355"/>
      <c r="N171" s="355"/>
      <c r="O171" s="355"/>
      <c r="P171" s="356"/>
      <c r="Q171" s="357"/>
      <c r="R171" s="357"/>
      <c r="S171" s="356"/>
      <c r="T171" s="357"/>
      <c r="U171" s="357"/>
      <c r="V171" s="356"/>
      <c r="W171" s="357"/>
      <c r="X171" s="357"/>
      <c r="Y171" s="356"/>
      <c r="Z171" s="357"/>
      <c r="AA171" s="357"/>
      <c r="AB171" s="356"/>
      <c r="AC171" s="357"/>
      <c r="AD171" s="357"/>
      <c r="AE171" s="356"/>
      <c r="AF171" s="357"/>
      <c r="AG171" s="357"/>
      <c r="AH171" s="356"/>
      <c r="AI171" s="357"/>
      <c r="AJ171" s="357"/>
      <c r="AK171" s="356"/>
      <c r="AL171" s="357"/>
      <c r="AM171" s="357"/>
      <c r="AN171" s="356"/>
      <c r="AO171" s="357"/>
      <c r="AP171" s="357"/>
      <c r="AQ171" s="356"/>
      <c r="AR171" s="357"/>
      <c r="AS171" s="357"/>
      <c r="AT171" s="356"/>
      <c r="AU171" s="357"/>
      <c r="AV171" s="357"/>
      <c r="AW171" s="356"/>
      <c r="AX171" s="357"/>
      <c r="AY171" s="357"/>
      <c r="AZ171" s="356"/>
      <c r="BA171" s="357"/>
      <c r="BB171" s="357"/>
      <c r="BC171" s="356"/>
      <c r="BD171" s="357"/>
      <c r="BE171" s="357"/>
      <c r="BF171" s="356"/>
      <c r="BG171" s="357"/>
      <c r="BH171" s="357"/>
      <c r="BI171" s="356"/>
      <c r="BJ171" s="357"/>
      <c r="BK171" s="357"/>
      <c r="BL171" s="356"/>
      <c r="BM171" s="357"/>
      <c r="BN171" s="357"/>
      <c r="BO171" s="356"/>
      <c r="BP171" s="357"/>
      <c r="BQ171" s="357"/>
      <c r="BR171" s="356"/>
      <c r="BS171" s="357"/>
      <c r="BT171" s="357"/>
      <c r="BU171" s="356"/>
      <c r="BV171" s="357"/>
      <c r="BW171" s="357"/>
      <c r="BX171" s="356"/>
      <c r="BY171" s="357"/>
      <c r="BZ171" s="357"/>
      <c r="CA171" s="356"/>
      <c r="CB171" s="357"/>
      <c r="CC171" s="357"/>
      <c r="CD171" s="356"/>
      <c r="CE171" s="357"/>
      <c r="CF171" s="357"/>
      <c r="CG171" s="356"/>
      <c r="CH171" s="357"/>
      <c r="CI171" s="357"/>
      <c r="CJ171" s="356"/>
      <c r="CK171" s="357"/>
      <c r="CL171" s="357"/>
      <c r="CM171" s="356"/>
      <c r="CN171" s="357"/>
      <c r="CO171" s="357"/>
      <c r="CP171" s="356"/>
      <c r="CQ171" s="357"/>
      <c r="CR171" s="357"/>
      <c r="CS171" s="356"/>
      <c r="CT171" s="357"/>
      <c r="CU171" s="357"/>
      <c r="CV171" s="358"/>
      <c r="CW171" s="357"/>
      <c r="CX171" s="357"/>
      <c r="CY171" s="358"/>
      <c r="CZ171" s="357"/>
      <c r="DA171" s="357"/>
    </row>
    <row r="172" spans="1:105" s="159" customFormat="1">
      <c r="A172" s="348"/>
      <c r="B172" s="359"/>
      <c r="C172" s="349"/>
      <c r="D172" s="363"/>
      <c r="E172" s="349"/>
      <c r="F172" s="352"/>
      <c r="G172" s="387"/>
      <c r="H172" s="354"/>
      <c r="I172" s="354"/>
      <c r="J172" s="354"/>
      <c r="K172" s="354"/>
      <c r="L172" s="348"/>
      <c r="M172" s="355"/>
      <c r="N172" s="355"/>
      <c r="O172" s="355"/>
      <c r="P172" s="356"/>
      <c r="Q172" s="357"/>
      <c r="R172" s="357"/>
      <c r="S172" s="356"/>
      <c r="T172" s="357"/>
      <c r="U172" s="357"/>
      <c r="V172" s="356"/>
      <c r="W172" s="357"/>
      <c r="X172" s="357"/>
      <c r="Y172" s="356"/>
      <c r="Z172" s="357"/>
      <c r="AA172" s="357"/>
      <c r="AB172" s="356"/>
      <c r="AC172" s="357"/>
      <c r="AD172" s="357"/>
      <c r="AE172" s="356"/>
      <c r="AF172" s="357"/>
      <c r="AG172" s="357"/>
      <c r="AH172" s="356"/>
      <c r="AI172" s="357"/>
      <c r="AJ172" s="357"/>
      <c r="AK172" s="356"/>
      <c r="AL172" s="357"/>
      <c r="AM172" s="357"/>
      <c r="AN172" s="356"/>
      <c r="AO172" s="357"/>
      <c r="AP172" s="357"/>
      <c r="AQ172" s="356"/>
      <c r="AR172" s="357"/>
      <c r="AS172" s="357"/>
      <c r="AT172" s="356"/>
      <c r="AU172" s="357"/>
      <c r="AV172" s="357"/>
      <c r="AW172" s="356"/>
      <c r="AX172" s="357"/>
      <c r="AY172" s="357"/>
      <c r="AZ172" s="356"/>
      <c r="BA172" s="357"/>
      <c r="BB172" s="357"/>
      <c r="BC172" s="356"/>
      <c r="BD172" s="357"/>
      <c r="BE172" s="357"/>
      <c r="BF172" s="356"/>
      <c r="BG172" s="357"/>
      <c r="BH172" s="357"/>
      <c r="BI172" s="356"/>
      <c r="BJ172" s="357"/>
      <c r="BK172" s="357"/>
      <c r="BL172" s="356"/>
      <c r="BM172" s="357"/>
      <c r="BN172" s="357"/>
      <c r="BO172" s="356"/>
      <c r="BP172" s="357"/>
      <c r="BQ172" s="357"/>
      <c r="BR172" s="356"/>
      <c r="BS172" s="357"/>
      <c r="BT172" s="357"/>
      <c r="BU172" s="356"/>
      <c r="BV172" s="357"/>
      <c r="BW172" s="357"/>
      <c r="BX172" s="356"/>
      <c r="BY172" s="357"/>
      <c r="BZ172" s="357"/>
      <c r="CA172" s="356"/>
      <c r="CB172" s="357"/>
      <c r="CC172" s="357"/>
      <c r="CD172" s="356"/>
      <c r="CE172" s="357"/>
      <c r="CF172" s="357"/>
      <c r="CG172" s="356"/>
      <c r="CH172" s="357"/>
      <c r="CI172" s="357"/>
      <c r="CJ172" s="356"/>
      <c r="CK172" s="357"/>
      <c r="CL172" s="357"/>
      <c r="CM172" s="356"/>
      <c r="CN172" s="357"/>
      <c r="CO172" s="357"/>
      <c r="CP172" s="356"/>
      <c r="CQ172" s="357"/>
      <c r="CR172" s="357"/>
      <c r="CS172" s="356"/>
      <c r="CT172" s="357"/>
      <c r="CU172" s="357"/>
      <c r="CV172" s="358"/>
      <c r="CW172" s="357"/>
      <c r="CX172" s="357"/>
      <c r="CY172" s="358"/>
      <c r="CZ172" s="357"/>
      <c r="DA172" s="357"/>
    </row>
    <row r="173" spans="1:105" s="319" customFormat="1">
      <c r="A173" s="348"/>
      <c r="B173" s="359"/>
      <c r="C173" s="349"/>
      <c r="D173" s="363"/>
      <c r="E173" s="349"/>
      <c r="F173" s="352"/>
      <c r="G173" s="387"/>
      <c r="H173" s="354"/>
      <c r="I173" s="354"/>
      <c r="J173" s="354"/>
      <c r="K173" s="354"/>
      <c r="L173" s="348"/>
      <c r="M173" s="355"/>
      <c r="N173" s="355"/>
      <c r="O173" s="355"/>
      <c r="P173" s="356"/>
      <c r="Q173" s="357"/>
      <c r="R173" s="357"/>
      <c r="S173" s="356"/>
      <c r="T173" s="357"/>
      <c r="U173" s="357"/>
      <c r="V173" s="356"/>
      <c r="W173" s="357"/>
      <c r="X173" s="357"/>
      <c r="Y173" s="356"/>
      <c r="Z173" s="357"/>
      <c r="AA173" s="357"/>
      <c r="AB173" s="356"/>
      <c r="AC173" s="357"/>
      <c r="AD173" s="357"/>
      <c r="AE173" s="356"/>
      <c r="AF173" s="357"/>
      <c r="AG173" s="357"/>
      <c r="AH173" s="356"/>
      <c r="AI173" s="357"/>
      <c r="AJ173" s="357"/>
      <c r="AK173" s="356"/>
      <c r="AL173" s="357"/>
      <c r="AM173" s="357"/>
      <c r="AN173" s="356"/>
      <c r="AO173" s="357"/>
      <c r="AP173" s="357"/>
      <c r="AQ173" s="356"/>
      <c r="AR173" s="357"/>
      <c r="AS173" s="357"/>
      <c r="AT173" s="356"/>
      <c r="AU173" s="357"/>
      <c r="AV173" s="357"/>
      <c r="AW173" s="356"/>
      <c r="AX173" s="357"/>
      <c r="AY173" s="357"/>
      <c r="AZ173" s="356"/>
      <c r="BA173" s="357"/>
      <c r="BB173" s="357"/>
      <c r="BC173" s="356"/>
      <c r="BD173" s="357"/>
      <c r="BE173" s="357"/>
      <c r="BF173" s="356"/>
      <c r="BG173" s="357"/>
      <c r="BH173" s="357"/>
      <c r="BI173" s="356"/>
      <c r="BJ173" s="357"/>
      <c r="BK173" s="357"/>
      <c r="BL173" s="356"/>
      <c r="BM173" s="357"/>
      <c r="BN173" s="357"/>
      <c r="BO173" s="356"/>
      <c r="BP173" s="357"/>
      <c r="BQ173" s="357"/>
      <c r="BR173" s="356"/>
      <c r="BS173" s="357"/>
      <c r="BT173" s="357"/>
      <c r="BU173" s="356"/>
      <c r="BV173" s="357"/>
      <c r="BW173" s="357"/>
      <c r="BX173" s="356"/>
      <c r="BY173" s="357"/>
      <c r="BZ173" s="357"/>
      <c r="CA173" s="356"/>
      <c r="CB173" s="357"/>
      <c r="CC173" s="357"/>
      <c r="CD173" s="356"/>
      <c r="CE173" s="357"/>
      <c r="CF173" s="357"/>
      <c r="CG173" s="356"/>
      <c r="CH173" s="357"/>
      <c r="CI173" s="357"/>
      <c r="CJ173" s="356"/>
      <c r="CK173" s="357"/>
      <c r="CL173" s="357"/>
      <c r="CM173" s="356"/>
      <c r="CN173" s="357"/>
      <c r="CO173" s="357"/>
      <c r="CP173" s="356"/>
      <c r="CQ173" s="357"/>
      <c r="CR173" s="357"/>
      <c r="CS173" s="356"/>
      <c r="CT173" s="357"/>
      <c r="CU173" s="357"/>
      <c r="CV173" s="358"/>
      <c r="CW173" s="357"/>
      <c r="CX173" s="357"/>
      <c r="CY173" s="358"/>
      <c r="CZ173" s="357"/>
      <c r="DA173" s="357"/>
    </row>
    <row r="174" spans="1:105" s="159" customFormat="1">
      <c r="A174" s="348"/>
      <c r="B174" s="359"/>
      <c r="C174" s="349"/>
      <c r="D174" s="361"/>
      <c r="E174" s="349"/>
      <c r="F174" s="352"/>
      <c r="G174" s="387"/>
      <c r="H174" s="354"/>
      <c r="I174" s="354"/>
      <c r="J174" s="354"/>
      <c r="K174" s="354"/>
      <c r="L174" s="348"/>
      <c r="M174" s="355"/>
      <c r="N174" s="355"/>
      <c r="O174" s="355"/>
      <c r="P174" s="356"/>
      <c r="Q174" s="357"/>
      <c r="R174" s="357"/>
      <c r="S174" s="356"/>
      <c r="T174" s="357"/>
      <c r="U174" s="357"/>
      <c r="V174" s="356"/>
      <c r="W174" s="357"/>
      <c r="X174" s="357"/>
      <c r="Y174" s="356"/>
      <c r="Z174" s="357"/>
      <c r="AA174" s="357"/>
      <c r="AB174" s="356"/>
      <c r="AC174" s="357"/>
      <c r="AD174" s="357"/>
      <c r="AE174" s="356"/>
      <c r="AF174" s="357"/>
      <c r="AG174" s="357"/>
      <c r="AH174" s="356"/>
      <c r="AI174" s="357"/>
      <c r="AJ174" s="357"/>
      <c r="AK174" s="356"/>
      <c r="AL174" s="357"/>
      <c r="AM174" s="357"/>
      <c r="AN174" s="356"/>
      <c r="AO174" s="357"/>
      <c r="AP174" s="357"/>
      <c r="AQ174" s="356"/>
      <c r="AR174" s="357"/>
      <c r="AS174" s="357"/>
      <c r="AT174" s="356"/>
      <c r="AU174" s="357"/>
      <c r="AV174" s="357"/>
      <c r="AW174" s="356"/>
      <c r="AX174" s="357"/>
      <c r="AY174" s="357"/>
      <c r="AZ174" s="356"/>
      <c r="BA174" s="357"/>
      <c r="BB174" s="357"/>
      <c r="BC174" s="356"/>
      <c r="BD174" s="357"/>
      <c r="BE174" s="357"/>
      <c r="BF174" s="356"/>
      <c r="BG174" s="357"/>
      <c r="BH174" s="357"/>
      <c r="BI174" s="356"/>
      <c r="BJ174" s="357"/>
      <c r="BK174" s="357"/>
      <c r="BL174" s="356"/>
      <c r="BM174" s="357"/>
      <c r="BN174" s="357"/>
      <c r="BO174" s="356"/>
      <c r="BP174" s="357"/>
      <c r="BQ174" s="357"/>
      <c r="BR174" s="356"/>
      <c r="BS174" s="357"/>
      <c r="BT174" s="357"/>
      <c r="BU174" s="356"/>
      <c r="BV174" s="357"/>
      <c r="BW174" s="357"/>
      <c r="BX174" s="356"/>
      <c r="BY174" s="357"/>
      <c r="BZ174" s="357"/>
      <c r="CA174" s="356"/>
      <c r="CB174" s="357"/>
      <c r="CC174" s="357"/>
      <c r="CD174" s="356"/>
      <c r="CE174" s="357"/>
      <c r="CF174" s="357"/>
      <c r="CG174" s="356"/>
      <c r="CH174" s="357"/>
      <c r="CI174" s="357"/>
      <c r="CJ174" s="356"/>
      <c r="CK174" s="357"/>
      <c r="CL174" s="357"/>
      <c r="CM174" s="356"/>
      <c r="CN174" s="357"/>
      <c r="CO174" s="357"/>
      <c r="CP174" s="356"/>
      <c r="CQ174" s="357"/>
      <c r="CR174" s="357"/>
      <c r="CS174" s="356"/>
      <c r="CT174" s="357"/>
      <c r="CU174" s="357"/>
      <c r="CV174" s="358"/>
      <c r="CW174" s="357"/>
      <c r="CX174" s="357"/>
      <c r="CY174" s="358"/>
      <c r="CZ174" s="357"/>
      <c r="DA174" s="357"/>
    </row>
    <row r="175" spans="1:105" s="159" customFormat="1">
      <c r="A175" s="348"/>
      <c r="B175" s="349"/>
      <c r="C175" s="349"/>
      <c r="D175" s="361"/>
      <c r="E175" s="349"/>
      <c r="F175" s="352"/>
      <c r="G175" s="387"/>
      <c r="H175" s="354"/>
      <c r="I175" s="354"/>
      <c r="J175" s="354"/>
      <c r="K175" s="354"/>
      <c r="L175" s="348"/>
      <c r="M175" s="355"/>
      <c r="N175" s="355"/>
      <c r="O175" s="355"/>
      <c r="P175" s="356"/>
      <c r="Q175" s="357"/>
      <c r="R175" s="357"/>
      <c r="S175" s="356"/>
      <c r="T175" s="357"/>
      <c r="U175" s="357"/>
      <c r="V175" s="356"/>
      <c r="W175" s="357"/>
      <c r="X175" s="357"/>
      <c r="Y175" s="356"/>
      <c r="Z175" s="357"/>
      <c r="AA175" s="357"/>
      <c r="AB175" s="356"/>
      <c r="AC175" s="357"/>
      <c r="AD175" s="357"/>
      <c r="AE175" s="356"/>
      <c r="AF175" s="357"/>
      <c r="AG175" s="357"/>
      <c r="AH175" s="356"/>
      <c r="AI175" s="357"/>
      <c r="AJ175" s="357"/>
      <c r="AK175" s="356"/>
      <c r="AL175" s="357"/>
      <c r="AM175" s="357"/>
      <c r="AN175" s="356"/>
      <c r="AO175" s="357"/>
      <c r="AP175" s="357"/>
      <c r="AQ175" s="356"/>
      <c r="AR175" s="357"/>
      <c r="AS175" s="357"/>
      <c r="AT175" s="356"/>
      <c r="AU175" s="357"/>
      <c r="AV175" s="357"/>
      <c r="AW175" s="356"/>
      <c r="AX175" s="357"/>
      <c r="AY175" s="357"/>
      <c r="AZ175" s="356"/>
      <c r="BA175" s="357"/>
      <c r="BB175" s="357"/>
      <c r="BC175" s="356"/>
      <c r="BD175" s="357"/>
      <c r="BE175" s="357"/>
      <c r="BF175" s="356"/>
      <c r="BG175" s="357"/>
      <c r="BH175" s="357"/>
      <c r="BI175" s="356"/>
      <c r="BJ175" s="357"/>
      <c r="BK175" s="357"/>
      <c r="BL175" s="356"/>
      <c r="BM175" s="357"/>
      <c r="BN175" s="357"/>
      <c r="BO175" s="356"/>
      <c r="BP175" s="357"/>
      <c r="BQ175" s="357"/>
      <c r="BR175" s="356"/>
      <c r="BS175" s="357"/>
      <c r="BT175" s="357"/>
      <c r="BU175" s="356"/>
      <c r="BV175" s="357"/>
      <c r="BW175" s="357"/>
      <c r="BX175" s="356"/>
      <c r="BY175" s="357"/>
      <c r="BZ175" s="357"/>
      <c r="CA175" s="356"/>
      <c r="CB175" s="357"/>
      <c r="CC175" s="357"/>
      <c r="CD175" s="356"/>
      <c r="CE175" s="357"/>
      <c r="CF175" s="357"/>
      <c r="CG175" s="356"/>
      <c r="CH175" s="357"/>
      <c r="CI175" s="357"/>
      <c r="CJ175" s="356"/>
      <c r="CK175" s="357"/>
      <c r="CL175" s="357"/>
      <c r="CM175" s="356"/>
      <c r="CN175" s="357"/>
      <c r="CO175" s="357"/>
      <c r="CP175" s="356"/>
      <c r="CQ175" s="357"/>
      <c r="CR175" s="357"/>
      <c r="CS175" s="356"/>
      <c r="CT175" s="357"/>
      <c r="CU175" s="357"/>
      <c r="CV175" s="358"/>
      <c r="CW175" s="357"/>
      <c r="CX175" s="357"/>
      <c r="CY175" s="358"/>
      <c r="CZ175" s="357"/>
      <c r="DA175" s="357"/>
    </row>
    <row r="176" spans="1:105" s="159" customFormat="1">
      <c r="A176" s="348"/>
      <c r="B176" s="359"/>
      <c r="C176" s="349"/>
      <c r="D176" s="363"/>
      <c r="E176" s="349"/>
      <c r="F176" s="352"/>
      <c r="G176" s="387"/>
      <c r="H176" s="354"/>
      <c r="I176" s="354"/>
      <c r="J176" s="354"/>
      <c r="K176" s="354"/>
      <c r="L176" s="348"/>
      <c r="M176" s="355"/>
      <c r="N176" s="355"/>
      <c r="O176" s="355"/>
      <c r="P176" s="356"/>
      <c r="Q176" s="357"/>
      <c r="R176" s="357"/>
      <c r="S176" s="356"/>
      <c r="T176" s="357"/>
      <c r="U176" s="357"/>
      <c r="V176" s="356"/>
      <c r="W176" s="357"/>
      <c r="X176" s="357"/>
      <c r="Y176" s="356"/>
      <c r="Z176" s="357"/>
      <c r="AA176" s="357"/>
      <c r="AB176" s="356"/>
      <c r="AC176" s="357"/>
      <c r="AD176" s="357"/>
      <c r="AE176" s="356"/>
      <c r="AF176" s="357"/>
      <c r="AG176" s="357"/>
      <c r="AH176" s="356"/>
      <c r="AI176" s="357"/>
      <c r="AJ176" s="357"/>
      <c r="AK176" s="356"/>
      <c r="AL176" s="357"/>
      <c r="AM176" s="357"/>
      <c r="AN176" s="356"/>
      <c r="AO176" s="357"/>
      <c r="AP176" s="357"/>
      <c r="AQ176" s="356"/>
      <c r="AR176" s="357"/>
      <c r="AS176" s="357"/>
      <c r="AT176" s="356"/>
      <c r="AU176" s="357"/>
      <c r="AV176" s="357"/>
      <c r="AW176" s="356"/>
      <c r="AX176" s="357"/>
      <c r="AY176" s="357"/>
      <c r="AZ176" s="356"/>
      <c r="BA176" s="357"/>
      <c r="BB176" s="357"/>
      <c r="BC176" s="356"/>
      <c r="BD176" s="357"/>
      <c r="BE176" s="357"/>
      <c r="BF176" s="356"/>
      <c r="BG176" s="357"/>
      <c r="BH176" s="357"/>
      <c r="BI176" s="356"/>
      <c r="BJ176" s="357"/>
      <c r="BK176" s="357"/>
      <c r="BL176" s="356"/>
      <c r="BM176" s="357"/>
      <c r="BN176" s="357"/>
      <c r="BO176" s="356"/>
      <c r="BP176" s="357"/>
      <c r="BQ176" s="357"/>
      <c r="BR176" s="356"/>
      <c r="BS176" s="357"/>
      <c r="BT176" s="357"/>
      <c r="BU176" s="356"/>
      <c r="BV176" s="357"/>
      <c r="BW176" s="357"/>
      <c r="BX176" s="356"/>
      <c r="BY176" s="357"/>
      <c r="BZ176" s="357"/>
      <c r="CA176" s="356"/>
      <c r="CB176" s="357"/>
      <c r="CC176" s="357"/>
      <c r="CD176" s="356"/>
      <c r="CE176" s="357"/>
      <c r="CF176" s="357"/>
      <c r="CG176" s="356"/>
      <c r="CH176" s="357"/>
      <c r="CI176" s="357"/>
      <c r="CJ176" s="356"/>
      <c r="CK176" s="357"/>
      <c r="CL176" s="357"/>
      <c r="CM176" s="356"/>
      <c r="CN176" s="357"/>
      <c r="CO176" s="357"/>
      <c r="CP176" s="356"/>
      <c r="CQ176" s="357"/>
      <c r="CR176" s="357"/>
      <c r="CS176" s="356"/>
      <c r="CT176" s="357"/>
      <c r="CU176" s="357"/>
      <c r="CV176" s="358"/>
      <c r="CW176" s="357"/>
      <c r="CX176" s="357"/>
      <c r="CY176" s="358"/>
      <c r="CZ176" s="357"/>
      <c r="DA176" s="357"/>
    </row>
    <row r="177" spans="1:105" s="159" customFormat="1">
      <c r="A177" s="348"/>
      <c r="B177" s="359"/>
      <c r="C177" s="349"/>
      <c r="D177" s="363"/>
      <c r="E177" s="349"/>
      <c r="F177" s="352"/>
      <c r="G177" s="387"/>
      <c r="H177" s="354"/>
      <c r="I177" s="354"/>
      <c r="J177" s="354"/>
      <c r="K177" s="354"/>
      <c r="L177" s="348"/>
      <c r="M177" s="355"/>
      <c r="N177" s="355"/>
      <c r="O177" s="355"/>
      <c r="P177" s="356"/>
      <c r="Q177" s="357"/>
      <c r="R177" s="357"/>
      <c r="S177" s="356"/>
      <c r="T177" s="357"/>
      <c r="U177" s="357"/>
      <c r="V177" s="356"/>
      <c r="W177" s="357"/>
      <c r="X177" s="357"/>
      <c r="Y177" s="356"/>
      <c r="Z177" s="357"/>
      <c r="AA177" s="357"/>
      <c r="AB177" s="356"/>
      <c r="AC177" s="357"/>
      <c r="AD177" s="357"/>
      <c r="AE177" s="356"/>
      <c r="AF177" s="357"/>
      <c r="AG177" s="357"/>
      <c r="AH177" s="356"/>
      <c r="AI177" s="357"/>
      <c r="AJ177" s="357"/>
      <c r="AK177" s="356"/>
      <c r="AL177" s="357"/>
      <c r="AM177" s="357"/>
      <c r="AN177" s="356"/>
      <c r="AO177" s="357"/>
      <c r="AP177" s="357"/>
      <c r="AQ177" s="356"/>
      <c r="AR177" s="357"/>
      <c r="AS177" s="357"/>
      <c r="AT177" s="356"/>
      <c r="AU177" s="357"/>
      <c r="AV177" s="357"/>
      <c r="AW177" s="356"/>
      <c r="AX177" s="357"/>
      <c r="AY177" s="357"/>
      <c r="AZ177" s="356"/>
      <c r="BA177" s="357"/>
      <c r="BB177" s="357"/>
      <c r="BC177" s="356"/>
      <c r="BD177" s="357"/>
      <c r="BE177" s="357"/>
      <c r="BF177" s="356"/>
      <c r="BG177" s="357"/>
      <c r="BH177" s="357"/>
      <c r="BI177" s="356"/>
      <c r="BJ177" s="357"/>
      <c r="BK177" s="357"/>
      <c r="BL177" s="356"/>
      <c r="BM177" s="357"/>
      <c r="BN177" s="357"/>
      <c r="BO177" s="356"/>
      <c r="BP177" s="357"/>
      <c r="BQ177" s="357"/>
      <c r="BR177" s="356"/>
      <c r="BS177" s="357"/>
      <c r="BT177" s="357"/>
      <c r="BU177" s="356"/>
      <c r="BV177" s="357"/>
      <c r="BW177" s="357"/>
      <c r="BX177" s="356"/>
      <c r="BY177" s="357"/>
      <c r="BZ177" s="357"/>
      <c r="CA177" s="356"/>
      <c r="CB177" s="357"/>
      <c r="CC177" s="357"/>
      <c r="CD177" s="356"/>
      <c r="CE177" s="357"/>
      <c r="CF177" s="357"/>
      <c r="CG177" s="356"/>
      <c r="CH177" s="357"/>
      <c r="CI177" s="357"/>
      <c r="CJ177" s="356"/>
      <c r="CK177" s="357"/>
      <c r="CL177" s="357"/>
      <c r="CM177" s="356"/>
      <c r="CN177" s="357"/>
      <c r="CO177" s="357"/>
      <c r="CP177" s="356"/>
      <c r="CQ177" s="357"/>
      <c r="CR177" s="357"/>
      <c r="CS177" s="356"/>
      <c r="CT177" s="357"/>
      <c r="CU177" s="357"/>
      <c r="CV177" s="358"/>
      <c r="CW177" s="357"/>
      <c r="CX177" s="357"/>
      <c r="CY177" s="358"/>
      <c r="CZ177" s="357"/>
      <c r="DA177" s="357"/>
    </row>
    <row r="178" spans="1:105" s="159" customFormat="1">
      <c r="A178" s="348"/>
      <c r="B178" s="359"/>
      <c r="C178" s="349"/>
      <c r="D178" s="363"/>
      <c r="E178" s="349"/>
      <c r="F178" s="352"/>
      <c r="G178" s="387"/>
      <c r="H178" s="354"/>
      <c r="I178" s="354"/>
      <c r="J178" s="354"/>
      <c r="K178" s="354"/>
      <c r="L178" s="348"/>
      <c r="M178" s="355"/>
      <c r="N178" s="355"/>
      <c r="O178" s="355"/>
      <c r="P178" s="356"/>
      <c r="Q178" s="357"/>
      <c r="R178" s="357"/>
      <c r="S178" s="356"/>
      <c r="T178" s="357"/>
      <c r="U178" s="357"/>
      <c r="V178" s="356"/>
      <c r="W178" s="357"/>
      <c r="X178" s="357"/>
      <c r="Y178" s="356"/>
      <c r="Z178" s="357"/>
      <c r="AA178" s="357"/>
      <c r="AB178" s="356"/>
      <c r="AC178" s="357"/>
      <c r="AD178" s="357"/>
      <c r="AE178" s="356"/>
      <c r="AF178" s="357"/>
      <c r="AG178" s="357"/>
      <c r="AH178" s="356"/>
      <c r="AI178" s="357"/>
      <c r="AJ178" s="357"/>
      <c r="AK178" s="356"/>
      <c r="AL178" s="357"/>
      <c r="AM178" s="357"/>
      <c r="AN178" s="356"/>
      <c r="AO178" s="357"/>
      <c r="AP178" s="357"/>
      <c r="AQ178" s="356"/>
      <c r="AR178" s="357"/>
      <c r="AS178" s="357"/>
      <c r="AT178" s="356"/>
      <c r="AU178" s="357"/>
      <c r="AV178" s="357"/>
      <c r="AW178" s="356"/>
      <c r="AX178" s="357"/>
      <c r="AY178" s="357"/>
      <c r="AZ178" s="356"/>
      <c r="BA178" s="357"/>
      <c r="BB178" s="357"/>
      <c r="BC178" s="356"/>
      <c r="BD178" s="357"/>
      <c r="BE178" s="357"/>
      <c r="BF178" s="356"/>
      <c r="BG178" s="357"/>
      <c r="BH178" s="357"/>
      <c r="BI178" s="356"/>
      <c r="BJ178" s="357"/>
      <c r="BK178" s="357"/>
      <c r="BL178" s="356"/>
      <c r="BM178" s="357"/>
      <c r="BN178" s="357"/>
      <c r="BO178" s="356"/>
      <c r="BP178" s="357"/>
      <c r="BQ178" s="357"/>
      <c r="BR178" s="356"/>
      <c r="BS178" s="357"/>
      <c r="BT178" s="357"/>
      <c r="BU178" s="356"/>
      <c r="BV178" s="357"/>
      <c r="BW178" s="357"/>
      <c r="BX178" s="356"/>
      <c r="BY178" s="357"/>
      <c r="BZ178" s="357"/>
      <c r="CA178" s="356"/>
      <c r="CB178" s="357"/>
      <c r="CC178" s="357"/>
      <c r="CD178" s="356"/>
      <c r="CE178" s="357"/>
      <c r="CF178" s="357"/>
      <c r="CG178" s="356"/>
      <c r="CH178" s="357"/>
      <c r="CI178" s="357"/>
      <c r="CJ178" s="356"/>
      <c r="CK178" s="357"/>
      <c r="CL178" s="357"/>
      <c r="CM178" s="356"/>
      <c r="CN178" s="357"/>
      <c r="CO178" s="357"/>
      <c r="CP178" s="356"/>
      <c r="CQ178" s="357"/>
      <c r="CR178" s="357"/>
      <c r="CS178" s="356"/>
      <c r="CT178" s="357"/>
      <c r="CU178" s="357"/>
      <c r="CV178" s="358"/>
      <c r="CW178" s="357"/>
      <c r="CX178" s="357"/>
      <c r="CY178" s="358"/>
      <c r="CZ178" s="357"/>
      <c r="DA178" s="357"/>
    </row>
    <row r="179" spans="1:105" s="159" customFormat="1">
      <c r="A179" s="348"/>
      <c r="B179" s="359"/>
      <c r="C179" s="349"/>
      <c r="D179" s="363"/>
      <c r="E179" s="349"/>
      <c r="F179" s="352"/>
      <c r="G179" s="387"/>
      <c r="H179" s="354"/>
      <c r="I179" s="354"/>
      <c r="J179" s="354"/>
      <c r="K179" s="354"/>
      <c r="L179" s="348"/>
      <c r="M179" s="355"/>
      <c r="N179" s="355"/>
      <c r="O179" s="355"/>
      <c r="P179" s="356"/>
      <c r="Q179" s="357"/>
      <c r="R179" s="357"/>
      <c r="S179" s="356"/>
      <c r="T179" s="357"/>
      <c r="U179" s="357"/>
      <c r="V179" s="356"/>
      <c r="W179" s="357"/>
      <c r="X179" s="357"/>
      <c r="Y179" s="356"/>
      <c r="Z179" s="357"/>
      <c r="AA179" s="357"/>
      <c r="AB179" s="356"/>
      <c r="AC179" s="357"/>
      <c r="AD179" s="357"/>
      <c r="AE179" s="356"/>
      <c r="AF179" s="357"/>
      <c r="AG179" s="357"/>
      <c r="AH179" s="356"/>
      <c r="AI179" s="357"/>
      <c r="AJ179" s="357"/>
      <c r="AK179" s="356"/>
      <c r="AL179" s="357"/>
      <c r="AM179" s="357"/>
      <c r="AN179" s="356"/>
      <c r="AO179" s="357"/>
      <c r="AP179" s="357"/>
      <c r="AQ179" s="356"/>
      <c r="AR179" s="357"/>
      <c r="AS179" s="357"/>
      <c r="AT179" s="356"/>
      <c r="AU179" s="357"/>
      <c r="AV179" s="357"/>
      <c r="AW179" s="356"/>
      <c r="AX179" s="357"/>
      <c r="AY179" s="357"/>
      <c r="AZ179" s="356"/>
      <c r="BA179" s="357"/>
      <c r="BB179" s="357"/>
      <c r="BC179" s="356"/>
      <c r="BD179" s="357"/>
      <c r="BE179" s="357"/>
      <c r="BF179" s="356"/>
      <c r="BG179" s="357"/>
      <c r="BH179" s="357"/>
      <c r="BI179" s="356"/>
      <c r="BJ179" s="357"/>
      <c r="BK179" s="357"/>
      <c r="BL179" s="356"/>
      <c r="BM179" s="357"/>
      <c r="BN179" s="357"/>
      <c r="BO179" s="356"/>
      <c r="BP179" s="357"/>
      <c r="BQ179" s="357"/>
      <c r="BR179" s="356"/>
      <c r="BS179" s="357"/>
      <c r="BT179" s="357"/>
      <c r="BU179" s="356"/>
      <c r="BV179" s="357"/>
      <c r="BW179" s="357"/>
      <c r="BX179" s="356"/>
      <c r="BY179" s="357"/>
      <c r="BZ179" s="357"/>
      <c r="CA179" s="356"/>
      <c r="CB179" s="357"/>
      <c r="CC179" s="357"/>
      <c r="CD179" s="356"/>
      <c r="CE179" s="357"/>
      <c r="CF179" s="357"/>
      <c r="CG179" s="356"/>
      <c r="CH179" s="357"/>
      <c r="CI179" s="357"/>
      <c r="CJ179" s="356"/>
      <c r="CK179" s="357"/>
      <c r="CL179" s="357"/>
      <c r="CM179" s="356"/>
      <c r="CN179" s="357"/>
      <c r="CO179" s="357"/>
      <c r="CP179" s="356"/>
      <c r="CQ179" s="357"/>
      <c r="CR179" s="357"/>
      <c r="CS179" s="356"/>
      <c r="CT179" s="357"/>
      <c r="CU179" s="357"/>
      <c r="CV179" s="358"/>
      <c r="CW179" s="357"/>
      <c r="CX179" s="357"/>
      <c r="CY179" s="358"/>
      <c r="CZ179" s="357"/>
      <c r="DA179" s="357"/>
    </row>
    <row r="180" spans="1:105" s="159" customFormat="1">
      <c r="A180" s="348"/>
      <c r="B180" s="359"/>
      <c r="C180" s="349"/>
      <c r="D180" s="363"/>
      <c r="E180" s="349"/>
      <c r="F180" s="352"/>
      <c r="G180" s="387"/>
      <c r="H180" s="354"/>
      <c r="I180" s="354"/>
      <c r="J180" s="354"/>
      <c r="K180" s="354"/>
      <c r="L180" s="348"/>
      <c r="M180" s="355"/>
      <c r="N180" s="355"/>
      <c r="O180" s="355"/>
      <c r="P180" s="356"/>
      <c r="Q180" s="357"/>
      <c r="R180" s="357"/>
      <c r="S180" s="356"/>
      <c r="T180" s="357"/>
      <c r="U180" s="357"/>
      <c r="V180" s="356"/>
      <c r="W180" s="357"/>
      <c r="X180" s="357"/>
      <c r="Y180" s="356"/>
      <c r="Z180" s="357"/>
      <c r="AA180" s="357"/>
      <c r="AB180" s="356"/>
      <c r="AC180" s="357"/>
      <c r="AD180" s="357"/>
      <c r="AE180" s="356"/>
      <c r="AF180" s="357"/>
      <c r="AG180" s="357"/>
      <c r="AH180" s="356"/>
      <c r="AI180" s="357"/>
      <c r="AJ180" s="357"/>
      <c r="AK180" s="356"/>
      <c r="AL180" s="357"/>
      <c r="AM180" s="357"/>
      <c r="AN180" s="356"/>
      <c r="AO180" s="357"/>
      <c r="AP180" s="357"/>
      <c r="AQ180" s="356"/>
      <c r="AR180" s="357"/>
      <c r="AS180" s="357"/>
      <c r="AT180" s="356"/>
      <c r="AU180" s="357"/>
      <c r="AV180" s="357"/>
      <c r="AW180" s="356"/>
      <c r="AX180" s="357"/>
      <c r="AY180" s="357"/>
      <c r="AZ180" s="356"/>
      <c r="BA180" s="357"/>
      <c r="BB180" s="357"/>
      <c r="BC180" s="356"/>
      <c r="BD180" s="357"/>
      <c r="BE180" s="357"/>
      <c r="BF180" s="356"/>
      <c r="BG180" s="357"/>
      <c r="BH180" s="357"/>
      <c r="BI180" s="356"/>
      <c r="BJ180" s="357"/>
      <c r="BK180" s="357"/>
      <c r="BL180" s="356"/>
      <c r="BM180" s="357"/>
      <c r="BN180" s="357"/>
      <c r="BO180" s="356"/>
      <c r="BP180" s="357"/>
      <c r="BQ180" s="357"/>
      <c r="BR180" s="356"/>
      <c r="BS180" s="357"/>
      <c r="BT180" s="357"/>
      <c r="BU180" s="356"/>
      <c r="BV180" s="357"/>
      <c r="BW180" s="357"/>
      <c r="BX180" s="356"/>
      <c r="BY180" s="357"/>
      <c r="BZ180" s="357"/>
      <c r="CA180" s="356"/>
      <c r="CB180" s="357"/>
      <c r="CC180" s="357"/>
      <c r="CD180" s="356"/>
      <c r="CE180" s="357"/>
      <c r="CF180" s="357"/>
      <c r="CG180" s="356"/>
      <c r="CH180" s="357"/>
      <c r="CI180" s="357"/>
      <c r="CJ180" s="356"/>
      <c r="CK180" s="357"/>
      <c r="CL180" s="357"/>
      <c r="CM180" s="356"/>
      <c r="CN180" s="357"/>
      <c r="CO180" s="357"/>
      <c r="CP180" s="356"/>
      <c r="CQ180" s="357"/>
      <c r="CR180" s="357"/>
      <c r="CS180" s="356"/>
      <c r="CT180" s="357"/>
      <c r="CU180" s="357"/>
      <c r="CV180" s="358"/>
      <c r="CW180" s="357"/>
      <c r="CX180" s="357"/>
      <c r="CY180" s="358"/>
      <c r="CZ180" s="357"/>
      <c r="DA180" s="357"/>
    </row>
    <row r="181" spans="1:105" s="159" customFormat="1">
      <c r="A181" s="348"/>
      <c r="B181" s="359"/>
      <c r="C181" s="349"/>
      <c r="D181" s="363"/>
      <c r="E181" s="349"/>
      <c r="F181" s="366"/>
      <c r="G181" s="387"/>
      <c r="H181" s="354"/>
      <c r="I181" s="354"/>
      <c r="J181" s="354"/>
      <c r="K181" s="354"/>
      <c r="L181" s="348"/>
      <c r="M181" s="355"/>
      <c r="N181" s="355"/>
      <c r="O181" s="355"/>
      <c r="P181" s="356"/>
      <c r="Q181" s="357"/>
      <c r="R181" s="357"/>
      <c r="S181" s="356"/>
      <c r="T181" s="357"/>
      <c r="U181" s="357"/>
      <c r="V181" s="356"/>
      <c r="W181" s="357"/>
      <c r="X181" s="357"/>
      <c r="Y181" s="356"/>
      <c r="Z181" s="357"/>
      <c r="AA181" s="357"/>
      <c r="AB181" s="356"/>
      <c r="AC181" s="357"/>
      <c r="AD181" s="357"/>
      <c r="AE181" s="356"/>
      <c r="AF181" s="357"/>
      <c r="AG181" s="357"/>
      <c r="AH181" s="356"/>
      <c r="AI181" s="357"/>
      <c r="AJ181" s="357"/>
      <c r="AK181" s="356"/>
      <c r="AL181" s="357"/>
      <c r="AM181" s="357"/>
      <c r="AN181" s="356"/>
      <c r="AO181" s="357"/>
      <c r="AP181" s="357"/>
      <c r="AQ181" s="356"/>
      <c r="AR181" s="357"/>
      <c r="AS181" s="357"/>
      <c r="AT181" s="356"/>
      <c r="AU181" s="357"/>
      <c r="AV181" s="357"/>
      <c r="AW181" s="356"/>
      <c r="AX181" s="357"/>
      <c r="AY181" s="357"/>
      <c r="AZ181" s="356"/>
      <c r="BA181" s="357"/>
      <c r="BB181" s="357"/>
      <c r="BC181" s="356"/>
      <c r="BD181" s="357"/>
      <c r="BE181" s="357"/>
      <c r="BF181" s="356"/>
      <c r="BG181" s="357"/>
      <c r="BH181" s="357"/>
      <c r="BI181" s="356"/>
      <c r="BJ181" s="357"/>
      <c r="BK181" s="357"/>
      <c r="BL181" s="356"/>
      <c r="BM181" s="357"/>
      <c r="BN181" s="357"/>
      <c r="BO181" s="356"/>
      <c r="BP181" s="357"/>
      <c r="BQ181" s="357"/>
      <c r="BR181" s="356"/>
      <c r="BS181" s="357"/>
      <c r="BT181" s="357"/>
      <c r="BU181" s="356"/>
      <c r="BV181" s="357"/>
      <c r="BW181" s="357"/>
      <c r="BX181" s="356"/>
      <c r="BY181" s="357"/>
      <c r="BZ181" s="357"/>
      <c r="CA181" s="356"/>
      <c r="CB181" s="357"/>
      <c r="CC181" s="357"/>
      <c r="CD181" s="356"/>
      <c r="CE181" s="357"/>
      <c r="CF181" s="357"/>
      <c r="CG181" s="356"/>
      <c r="CH181" s="357"/>
      <c r="CI181" s="357"/>
      <c r="CJ181" s="356"/>
      <c r="CK181" s="357"/>
      <c r="CL181" s="357"/>
      <c r="CM181" s="356"/>
      <c r="CN181" s="357"/>
      <c r="CO181" s="357"/>
      <c r="CP181" s="356"/>
      <c r="CQ181" s="357"/>
      <c r="CR181" s="357"/>
      <c r="CS181" s="356"/>
      <c r="CT181" s="357"/>
      <c r="CU181" s="357"/>
      <c r="CV181" s="358"/>
      <c r="CW181" s="357"/>
      <c r="CX181" s="357"/>
      <c r="CY181" s="358"/>
      <c r="CZ181" s="357"/>
      <c r="DA181" s="357"/>
    </row>
    <row r="182" spans="1:105" s="159" customFormat="1">
      <c r="A182" s="348"/>
      <c r="B182" s="359"/>
      <c r="C182" s="349"/>
      <c r="D182" s="363"/>
      <c r="E182" s="349"/>
      <c r="F182" s="366"/>
      <c r="G182" s="387"/>
      <c r="H182" s="354"/>
      <c r="I182" s="354"/>
      <c r="J182" s="354"/>
      <c r="K182" s="354"/>
      <c r="L182" s="348"/>
      <c r="M182" s="355"/>
      <c r="N182" s="355"/>
      <c r="O182" s="355"/>
      <c r="P182" s="356"/>
      <c r="Q182" s="357"/>
      <c r="R182" s="357"/>
      <c r="S182" s="356"/>
      <c r="T182" s="357"/>
      <c r="U182" s="357"/>
      <c r="V182" s="356"/>
      <c r="W182" s="357"/>
      <c r="X182" s="357"/>
      <c r="Y182" s="356"/>
      <c r="Z182" s="357"/>
      <c r="AA182" s="357"/>
      <c r="AB182" s="356"/>
      <c r="AC182" s="357"/>
      <c r="AD182" s="357"/>
      <c r="AE182" s="356"/>
      <c r="AF182" s="357"/>
      <c r="AG182" s="357"/>
      <c r="AH182" s="356"/>
      <c r="AI182" s="357"/>
      <c r="AJ182" s="357"/>
      <c r="AK182" s="356"/>
      <c r="AL182" s="357"/>
      <c r="AM182" s="357"/>
      <c r="AN182" s="356"/>
      <c r="AO182" s="357"/>
      <c r="AP182" s="357"/>
      <c r="AQ182" s="356"/>
      <c r="AR182" s="357"/>
      <c r="AS182" s="357"/>
      <c r="AT182" s="356"/>
      <c r="AU182" s="357"/>
      <c r="AV182" s="357"/>
      <c r="AW182" s="356"/>
      <c r="AX182" s="357"/>
      <c r="AY182" s="357"/>
      <c r="AZ182" s="356"/>
      <c r="BA182" s="357"/>
      <c r="BB182" s="357"/>
      <c r="BC182" s="356"/>
      <c r="BD182" s="357"/>
      <c r="BE182" s="357"/>
      <c r="BF182" s="356"/>
      <c r="BG182" s="357"/>
      <c r="BH182" s="357"/>
      <c r="BI182" s="356"/>
      <c r="BJ182" s="357"/>
      <c r="BK182" s="357"/>
      <c r="BL182" s="356"/>
      <c r="BM182" s="357"/>
      <c r="BN182" s="357"/>
      <c r="BO182" s="356"/>
      <c r="BP182" s="357"/>
      <c r="BQ182" s="357"/>
      <c r="BR182" s="356"/>
      <c r="BS182" s="357"/>
      <c r="BT182" s="357"/>
      <c r="BU182" s="356"/>
      <c r="BV182" s="357"/>
      <c r="BW182" s="357"/>
      <c r="BX182" s="356"/>
      <c r="BY182" s="357"/>
      <c r="BZ182" s="357"/>
      <c r="CA182" s="356"/>
      <c r="CB182" s="357"/>
      <c r="CC182" s="357"/>
      <c r="CD182" s="356"/>
      <c r="CE182" s="357"/>
      <c r="CF182" s="357"/>
      <c r="CG182" s="356"/>
      <c r="CH182" s="357"/>
      <c r="CI182" s="357"/>
      <c r="CJ182" s="356"/>
      <c r="CK182" s="357"/>
      <c r="CL182" s="357"/>
      <c r="CM182" s="356"/>
      <c r="CN182" s="357"/>
      <c r="CO182" s="357"/>
      <c r="CP182" s="356"/>
      <c r="CQ182" s="357"/>
      <c r="CR182" s="357"/>
      <c r="CS182" s="356"/>
      <c r="CT182" s="357"/>
      <c r="CU182" s="357"/>
      <c r="CV182" s="358"/>
      <c r="CW182" s="357"/>
      <c r="CX182" s="357"/>
      <c r="CY182" s="358"/>
      <c r="CZ182" s="357"/>
      <c r="DA182" s="357"/>
    </row>
    <row r="183" spans="1:105" s="159" customFormat="1">
      <c r="A183" s="348"/>
      <c r="B183" s="359"/>
      <c r="C183" s="349"/>
      <c r="D183" s="363"/>
      <c r="E183" s="349"/>
      <c r="F183" s="366"/>
      <c r="G183" s="387"/>
      <c r="H183" s="354"/>
      <c r="I183" s="354"/>
      <c r="J183" s="354"/>
      <c r="K183" s="354"/>
      <c r="L183" s="348"/>
      <c r="M183" s="355"/>
      <c r="N183" s="355"/>
      <c r="O183" s="355"/>
      <c r="P183" s="356"/>
      <c r="Q183" s="357"/>
      <c r="R183" s="357"/>
      <c r="S183" s="356"/>
      <c r="T183" s="357"/>
      <c r="U183" s="357"/>
      <c r="V183" s="356"/>
      <c r="W183" s="357"/>
      <c r="X183" s="357"/>
      <c r="Y183" s="356"/>
      <c r="Z183" s="357"/>
      <c r="AA183" s="357"/>
      <c r="AB183" s="356"/>
      <c r="AC183" s="357"/>
      <c r="AD183" s="357"/>
      <c r="AE183" s="356"/>
      <c r="AF183" s="357"/>
      <c r="AG183" s="357"/>
      <c r="AH183" s="356"/>
      <c r="AI183" s="357"/>
      <c r="AJ183" s="357"/>
      <c r="AK183" s="356"/>
      <c r="AL183" s="357"/>
      <c r="AM183" s="357"/>
      <c r="AN183" s="356"/>
      <c r="AO183" s="357"/>
      <c r="AP183" s="357"/>
      <c r="AQ183" s="356"/>
      <c r="AR183" s="357"/>
      <c r="AS183" s="357"/>
      <c r="AT183" s="356"/>
      <c r="AU183" s="357"/>
      <c r="AV183" s="357"/>
      <c r="AW183" s="356"/>
      <c r="AX183" s="357"/>
      <c r="AY183" s="357"/>
      <c r="AZ183" s="356"/>
      <c r="BA183" s="357"/>
      <c r="BB183" s="357"/>
      <c r="BC183" s="356"/>
      <c r="BD183" s="357"/>
      <c r="BE183" s="357"/>
      <c r="BF183" s="356"/>
      <c r="BG183" s="357"/>
      <c r="BH183" s="357"/>
      <c r="BI183" s="356"/>
      <c r="BJ183" s="357"/>
      <c r="BK183" s="357"/>
      <c r="BL183" s="356"/>
      <c r="BM183" s="357"/>
      <c r="BN183" s="357"/>
      <c r="BO183" s="356"/>
      <c r="BP183" s="357"/>
      <c r="BQ183" s="357"/>
      <c r="BR183" s="356"/>
      <c r="BS183" s="357"/>
      <c r="BT183" s="357"/>
      <c r="BU183" s="356"/>
      <c r="BV183" s="357"/>
      <c r="BW183" s="357"/>
      <c r="BX183" s="356"/>
      <c r="BY183" s="357"/>
      <c r="BZ183" s="357"/>
      <c r="CA183" s="356"/>
      <c r="CB183" s="357"/>
      <c r="CC183" s="357"/>
      <c r="CD183" s="356"/>
      <c r="CE183" s="357"/>
      <c r="CF183" s="357"/>
      <c r="CG183" s="356"/>
      <c r="CH183" s="357"/>
      <c r="CI183" s="357"/>
      <c r="CJ183" s="356"/>
      <c r="CK183" s="357"/>
      <c r="CL183" s="357"/>
      <c r="CM183" s="356"/>
      <c r="CN183" s="357"/>
      <c r="CO183" s="357"/>
      <c r="CP183" s="356"/>
      <c r="CQ183" s="357"/>
      <c r="CR183" s="357"/>
      <c r="CS183" s="356"/>
      <c r="CT183" s="357"/>
      <c r="CU183" s="357"/>
      <c r="CV183" s="358"/>
      <c r="CW183" s="357"/>
      <c r="CX183" s="357"/>
      <c r="CY183" s="358"/>
      <c r="CZ183" s="357"/>
      <c r="DA183" s="357"/>
    </row>
    <row r="184" spans="1:105" s="159" customFormat="1">
      <c r="A184" s="348"/>
      <c r="B184" s="359"/>
      <c r="C184" s="349"/>
      <c r="D184" s="363"/>
      <c r="E184" s="349"/>
      <c r="F184" s="399"/>
      <c r="G184" s="387"/>
      <c r="H184" s="354"/>
      <c r="I184" s="354"/>
      <c r="J184" s="354"/>
      <c r="K184" s="354"/>
      <c r="L184" s="348"/>
      <c r="M184" s="355"/>
      <c r="N184" s="355"/>
      <c r="O184" s="355"/>
      <c r="P184" s="356"/>
      <c r="Q184" s="357"/>
      <c r="R184" s="357"/>
      <c r="S184" s="356"/>
      <c r="T184" s="357"/>
      <c r="U184" s="357"/>
      <c r="V184" s="356"/>
      <c r="W184" s="357"/>
      <c r="X184" s="357"/>
      <c r="Y184" s="356"/>
      <c r="Z184" s="357"/>
      <c r="AA184" s="357"/>
      <c r="AB184" s="356"/>
      <c r="AC184" s="357"/>
      <c r="AD184" s="357"/>
      <c r="AE184" s="356"/>
      <c r="AF184" s="357"/>
      <c r="AG184" s="357"/>
      <c r="AH184" s="356"/>
      <c r="AI184" s="357"/>
      <c r="AJ184" s="357"/>
      <c r="AK184" s="356"/>
      <c r="AL184" s="357"/>
      <c r="AM184" s="357"/>
      <c r="AN184" s="356"/>
      <c r="AO184" s="357"/>
      <c r="AP184" s="357"/>
      <c r="AQ184" s="356"/>
      <c r="AR184" s="357"/>
      <c r="AS184" s="357"/>
      <c r="AT184" s="356"/>
      <c r="AU184" s="357"/>
      <c r="AV184" s="357"/>
      <c r="AW184" s="356"/>
      <c r="AX184" s="357"/>
      <c r="AY184" s="357"/>
      <c r="AZ184" s="356"/>
      <c r="BA184" s="357"/>
      <c r="BB184" s="357"/>
      <c r="BC184" s="356"/>
      <c r="BD184" s="357"/>
      <c r="BE184" s="357"/>
      <c r="BF184" s="356"/>
      <c r="BG184" s="357"/>
      <c r="BH184" s="357"/>
      <c r="BI184" s="356"/>
      <c r="BJ184" s="357"/>
      <c r="BK184" s="357"/>
      <c r="BL184" s="356"/>
      <c r="BM184" s="357"/>
      <c r="BN184" s="357"/>
      <c r="BO184" s="356"/>
      <c r="BP184" s="357"/>
      <c r="BQ184" s="357"/>
      <c r="BR184" s="356"/>
      <c r="BS184" s="357"/>
      <c r="BT184" s="357"/>
      <c r="BU184" s="356"/>
      <c r="BV184" s="357"/>
      <c r="BW184" s="357"/>
      <c r="BX184" s="356"/>
      <c r="BY184" s="357"/>
      <c r="BZ184" s="357"/>
      <c r="CA184" s="356"/>
      <c r="CB184" s="357"/>
      <c r="CC184" s="357"/>
      <c r="CD184" s="356"/>
      <c r="CE184" s="357"/>
      <c r="CF184" s="357"/>
      <c r="CG184" s="356"/>
      <c r="CH184" s="357"/>
      <c r="CI184" s="357"/>
      <c r="CJ184" s="356"/>
      <c r="CK184" s="357"/>
      <c r="CL184" s="357"/>
      <c r="CM184" s="356"/>
      <c r="CN184" s="357"/>
      <c r="CO184" s="357"/>
      <c r="CP184" s="356"/>
      <c r="CQ184" s="357"/>
      <c r="CR184" s="357"/>
      <c r="CS184" s="356"/>
      <c r="CT184" s="357"/>
      <c r="CU184" s="357"/>
      <c r="CV184" s="358"/>
      <c r="CW184" s="357"/>
      <c r="CX184" s="357"/>
      <c r="CY184" s="358"/>
      <c r="CZ184" s="357"/>
      <c r="DA184" s="357"/>
    </row>
    <row r="185" spans="1:105" s="159" customFormat="1">
      <c r="A185" s="348"/>
      <c r="B185" s="359"/>
      <c r="C185" s="349"/>
      <c r="D185" s="363"/>
      <c r="E185" s="349"/>
      <c r="F185" s="352"/>
      <c r="G185" s="387"/>
      <c r="H185" s="354"/>
      <c r="I185" s="354"/>
      <c r="J185" s="354"/>
      <c r="K185" s="354"/>
      <c r="L185" s="348"/>
      <c r="M185" s="355"/>
      <c r="N185" s="355"/>
      <c r="O185" s="355"/>
      <c r="P185" s="356"/>
      <c r="Q185" s="357"/>
      <c r="R185" s="357"/>
      <c r="S185" s="356"/>
      <c r="T185" s="357"/>
      <c r="U185" s="357"/>
      <c r="V185" s="356"/>
      <c r="W185" s="357"/>
      <c r="X185" s="357"/>
      <c r="Y185" s="356"/>
      <c r="Z185" s="357"/>
      <c r="AA185" s="357"/>
      <c r="AB185" s="356"/>
      <c r="AC185" s="357"/>
      <c r="AD185" s="357"/>
      <c r="AE185" s="356"/>
      <c r="AF185" s="357"/>
      <c r="AG185" s="357"/>
      <c r="AH185" s="356"/>
      <c r="AI185" s="357"/>
      <c r="AJ185" s="357"/>
      <c r="AK185" s="356"/>
      <c r="AL185" s="357"/>
      <c r="AM185" s="357"/>
      <c r="AN185" s="356"/>
      <c r="AO185" s="357"/>
      <c r="AP185" s="357"/>
      <c r="AQ185" s="356"/>
      <c r="AR185" s="357"/>
      <c r="AS185" s="357"/>
      <c r="AT185" s="356"/>
      <c r="AU185" s="357"/>
      <c r="AV185" s="357"/>
      <c r="AW185" s="356"/>
      <c r="AX185" s="357"/>
      <c r="AY185" s="357"/>
      <c r="AZ185" s="356"/>
      <c r="BA185" s="357"/>
      <c r="BB185" s="357"/>
      <c r="BC185" s="356"/>
      <c r="BD185" s="357"/>
      <c r="BE185" s="357"/>
      <c r="BF185" s="356"/>
      <c r="BG185" s="357"/>
      <c r="BH185" s="357"/>
      <c r="BI185" s="356"/>
      <c r="BJ185" s="357"/>
      <c r="BK185" s="357"/>
      <c r="BL185" s="356"/>
      <c r="BM185" s="357"/>
      <c r="BN185" s="357"/>
      <c r="BO185" s="356"/>
      <c r="BP185" s="357"/>
      <c r="BQ185" s="357"/>
      <c r="BR185" s="356"/>
      <c r="BS185" s="357"/>
      <c r="BT185" s="357"/>
      <c r="BU185" s="356"/>
      <c r="BV185" s="357"/>
      <c r="BW185" s="357"/>
      <c r="BX185" s="356"/>
      <c r="BY185" s="357"/>
      <c r="BZ185" s="357"/>
      <c r="CA185" s="356"/>
      <c r="CB185" s="357"/>
      <c r="CC185" s="357"/>
      <c r="CD185" s="356"/>
      <c r="CE185" s="357"/>
      <c r="CF185" s="357"/>
      <c r="CG185" s="356"/>
      <c r="CH185" s="357"/>
      <c r="CI185" s="357"/>
      <c r="CJ185" s="356"/>
      <c r="CK185" s="357"/>
      <c r="CL185" s="357"/>
      <c r="CM185" s="356"/>
      <c r="CN185" s="357"/>
      <c r="CO185" s="357"/>
      <c r="CP185" s="356"/>
      <c r="CQ185" s="357"/>
      <c r="CR185" s="357"/>
      <c r="CS185" s="356"/>
      <c r="CT185" s="357"/>
      <c r="CU185" s="357"/>
      <c r="CV185" s="358"/>
      <c r="CW185" s="357"/>
      <c r="CX185" s="357"/>
      <c r="CY185" s="358"/>
      <c r="CZ185" s="357"/>
      <c r="DA185" s="357"/>
    </row>
    <row r="186" spans="1:105" s="159" customFormat="1">
      <c r="A186" s="348"/>
      <c r="B186" s="359"/>
      <c r="C186" s="349"/>
      <c r="D186" s="363"/>
      <c r="E186" s="349"/>
      <c r="F186" s="352"/>
      <c r="G186" s="387"/>
      <c r="H186" s="354"/>
      <c r="I186" s="354"/>
      <c r="J186" s="354"/>
      <c r="K186" s="354"/>
      <c r="L186" s="348"/>
      <c r="M186" s="355"/>
      <c r="N186" s="355"/>
      <c r="O186" s="355"/>
      <c r="P186" s="356"/>
      <c r="Q186" s="357"/>
      <c r="R186" s="357"/>
      <c r="S186" s="356"/>
      <c r="T186" s="357"/>
      <c r="U186" s="357"/>
      <c r="V186" s="356"/>
      <c r="W186" s="357"/>
      <c r="X186" s="357"/>
      <c r="Y186" s="356"/>
      <c r="Z186" s="357"/>
      <c r="AA186" s="357"/>
      <c r="AB186" s="356"/>
      <c r="AC186" s="357"/>
      <c r="AD186" s="357"/>
      <c r="AE186" s="356"/>
      <c r="AF186" s="357"/>
      <c r="AG186" s="357"/>
      <c r="AH186" s="356"/>
      <c r="AI186" s="357"/>
      <c r="AJ186" s="357"/>
      <c r="AK186" s="356"/>
      <c r="AL186" s="357"/>
      <c r="AM186" s="357"/>
      <c r="AN186" s="356"/>
      <c r="AO186" s="357"/>
      <c r="AP186" s="357"/>
      <c r="AQ186" s="356"/>
      <c r="AR186" s="357"/>
      <c r="AS186" s="357"/>
      <c r="AT186" s="356"/>
      <c r="AU186" s="357"/>
      <c r="AV186" s="357"/>
      <c r="AW186" s="356"/>
      <c r="AX186" s="357"/>
      <c r="AY186" s="357"/>
      <c r="AZ186" s="356"/>
      <c r="BA186" s="357"/>
      <c r="BB186" s="357"/>
      <c r="BC186" s="356"/>
      <c r="BD186" s="357"/>
      <c r="BE186" s="357"/>
      <c r="BF186" s="356"/>
      <c r="BG186" s="357"/>
      <c r="BH186" s="357"/>
      <c r="BI186" s="356"/>
      <c r="BJ186" s="357"/>
      <c r="BK186" s="357"/>
      <c r="BL186" s="356"/>
      <c r="BM186" s="357"/>
      <c r="BN186" s="357"/>
      <c r="BO186" s="356"/>
      <c r="BP186" s="357"/>
      <c r="BQ186" s="357"/>
      <c r="BR186" s="356"/>
      <c r="BS186" s="357"/>
      <c r="BT186" s="357"/>
      <c r="BU186" s="356"/>
      <c r="BV186" s="357"/>
      <c r="BW186" s="357"/>
      <c r="BX186" s="356"/>
      <c r="BY186" s="357"/>
      <c r="BZ186" s="357"/>
      <c r="CA186" s="356"/>
      <c r="CB186" s="357"/>
      <c r="CC186" s="357"/>
      <c r="CD186" s="356"/>
      <c r="CE186" s="357"/>
      <c r="CF186" s="357"/>
      <c r="CG186" s="356"/>
      <c r="CH186" s="357"/>
      <c r="CI186" s="357"/>
      <c r="CJ186" s="356"/>
      <c r="CK186" s="357"/>
      <c r="CL186" s="357"/>
      <c r="CM186" s="356"/>
      <c r="CN186" s="357"/>
      <c r="CO186" s="357"/>
      <c r="CP186" s="356"/>
      <c r="CQ186" s="357"/>
      <c r="CR186" s="357"/>
      <c r="CS186" s="356"/>
      <c r="CT186" s="357"/>
      <c r="CU186" s="357"/>
      <c r="CV186" s="358"/>
      <c r="CW186" s="357"/>
      <c r="CX186" s="357"/>
      <c r="CY186" s="358"/>
      <c r="CZ186" s="357"/>
      <c r="DA186" s="357"/>
    </row>
    <row r="187" spans="1:105" s="159" customFormat="1">
      <c r="A187" s="348"/>
      <c r="B187" s="359"/>
      <c r="C187" s="349"/>
      <c r="D187" s="363"/>
      <c r="E187" s="349"/>
      <c r="F187" s="352"/>
      <c r="G187" s="387"/>
      <c r="H187" s="354"/>
      <c r="I187" s="354"/>
      <c r="J187" s="354"/>
      <c r="K187" s="354"/>
      <c r="L187" s="348"/>
      <c r="M187" s="355"/>
      <c r="N187" s="355"/>
      <c r="O187" s="355"/>
      <c r="P187" s="356"/>
      <c r="Q187" s="357"/>
      <c r="R187" s="357"/>
      <c r="S187" s="356"/>
      <c r="T187" s="357"/>
      <c r="U187" s="357"/>
      <c r="V187" s="356"/>
      <c r="W187" s="357"/>
      <c r="X187" s="357"/>
      <c r="Y187" s="356"/>
      <c r="Z187" s="357"/>
      <c r="AA187" s="357"/>
      <c r="AB187" s="356"/>
      <c r="AC187" s="357"/>
      <c r="AD187" s="357"/>
      <c r="AE187" s="356"/>
      <c r="AF187" s="357"/>
      <c r="AG187" s="357"/>
      <c r="AH187" s="356"/>
      <c r="AI187" s="357"/>
      <c r="AJ187" s="357"/>
      <c r="AK187" s="356"/>
      <c r="AL187" s="357"/>
      <c r="AM187" s="357"/>
      <c r="AN187" s="356"/>
      <c r="AO187" s="357"/>
      <c r="AP187" s="357"/>
      <c r="AQ187" s="356"/>
      <c r="AR187" s="357"/>
      <c r="AS187" s="357"/>
      <c r="AT187" s="356"/>
      <c r="AU187" s="357"/>
      <c r="AV187" s="357"/>
      <c r="AW187" s="356"/>
      <c r="AX187" s="357"/>
      <c r="AY187" s="357"/>
      <c r="AZ187" s="356"/>
      <c r="BA187" s="357"/>
      <c r="BB187" s="357"/>
      <c r="BC187" s="356"/>
      <c r="BD187" s="357"/>
      <c r="BE187" s="357"/>
      <c r="BF187" s="356"/>
      <c r="BG187" s="357"/>
      <c r="BH187" s="357"/>
      <c r="BI187" s="356"/>
      <c r="BJ187" s="357"/>
      <c r="BK187" s="357"/>
      <c r="BL187" s="356"/>
      <c r="BM187" s="357"/>
      <c r="BN187" s="357"/>
      <c r="BO187" s="356"/>
      <c r="BP187" s="357"/>
      <c r="BQ187" s="357"/>
      <c r="BR187" s="356"/>
      <c r="BS187" s="357"/>
      <c r="BT187" s="357"/>
      <c r="BU187" s="356"/>
      <c r="BV187" s="357"/>
      <c r="BW187" s="357"/>
      <c r="BX187" s="356"/>
      <c r="BY187" s="357"/>
      <c r="BZ187" s="357"/>
      <c r="CA187" s="356"/>
      <c r="CB187" s="357"/>
      <c r="CC187" s="357"/>
      <c r="CD187" s="356"/>
      <c r="CE187" s="357"/>
      <c r="CF187" s="357"/>
      <c r="CG187" s="356"/>
      <c r="CH187" s="357"/>
      <c r="CI187" s="357"/>
      <c r="CJ187" s="356"/>
      <c r="CK187" s="357"/>
      <c r="CL187" s="357"/>
      <c r="CM187" s="356"/>
      <c r="CN187" s="357"/>
      <c r="CO187" s="357"/>
      <c r="CP187" s="356"/>
      <c r="CQ187" s="357"/>
      <c r="CR187" s="357"/>
      <c r="CS187" s="356"/>
      <c r="CT187" s="357"/>
      <c r="CU187" s="357"/>
      <c r="CV187" s="358"/>
      <c r="CW187" s="357"/>
      <c r="CX187" s="357"/>
      <c r="CY187" s="358"/>
      <c r="CZ187" s="357"/>
      <c r="DA187" s="357"/>
    </row>
    <row r="188" spans="1:105" s="159" customFormat="1">
      <c r="A188" s="348"/>
      <c r="B188" s="359"/>
      <c r="C188" s="349"/>
      <c r="D188" s="363"/>
      <c r="E188" s="349"/>
      <c r="F188" s="352"/>
      <c r="G188" s="387"/>
      <c r="H188" s="354"/>
      <c r="I188" s="354"/>
      <c r="J188" s="354"/>
      <c r="K188" s="354"/>
      <c r="L188" s="348"/>
      <c r="M188" s="355"/>
      <c r="N188" s="355"/>
      <c r="O188" s="355"/>
      <c r="P188" s="356"/>
      <c r="Q188" s="357"/>
      <c r="R188" s="357"/>
      <c r="S188" s="356"/>
      <c r="T188" s="357"/>
      <c r="U188" s="357"/>
      <c r="V188" s="356"/>
      <c r="W188" s="357"/>
      <c r="X188" s="357"/>
      <c r="Y188" s="356"/>
      <c r="Z188" s="357"/>
      <c r="AA188" s="357"/>
      <c r="AB188" s="356"/>
      <c r="AC188" s="357"/>
      <c r="AD188" s="357"/>
      <c r="AE188" s="356"/>
      <c r="AF188" s="357"/>
      <c r="AG188" s="357"/>
      <c r="AH188" s="356"/>
      <c r="AI188" s="357"/>
      <c r="AJ188" s="357"/>
      <c r="AK188" s="356"/>
      <c r="AL188" s="357"/>
      <c r="AM188" s="357"/>
      <c r="AN188" s="356"/>
      <c r="AO188" s="357"/>
      <c r="AP188" s="357"/>
      <c r="AQ188" s="356"/>
      <c r="AR188" s="357"/>
      <c r="AS188" s="357"/>
      <c r="AT188" s="356"/>
      <c r="AU188" s="357"/>
      <c r="AV188" s="357"/>
      <c r="AW188" s="356"/>
      <c r="AX188" s="357"/>
      <c r="AY188" s="357"/>
      <c r="AZ188" s="356"/>
      <c r="BA188" s="357"/>
      <c r="BB188" s="357"/>
      <c r="BC188" s="356"/>
      <c r="BD188" s="357"/>
      <c r="BE188" s="357"/>
      <c r="BF188" s="356"/>
      <c r="BG188" s="357"/>
      <c r="BH188" s="357"/>
      <c r="BI188" s="356"/>
      <c r="BJ188" s="357"/>
      <c r="BK188" s="357"/>
      <c r="BL188" s="356"/>
      <c r="BM188" s="357"/>
      <c r="BN188" s="357"/>
      <c r="BO188" s="356"/>
      <c r="BP188" s="357"/>
      <c r="BQ188" s="357"/>
      <c r="BR188" s="356"/>
      <c r="BS188" s="357"/>
      <c r="BT188" s="357"/>
      <c r="BU188" s="356"/>
      <c r="BV188" s="357"/>
      <c r="BW188" s="357"/>
      <c r="BX188" s="356"/>
      <c r="BY188" s="357"/>
      <c r="BZ188" s="357"/>
      <c r="CA188" s="356"/>
      <c r="CB188" s="357"/>
      <c r="CC188" s="357"/>
      <c r="CD188" s="356"/>
      <c r="CE188" s="357"/>
      <c r="CF188" s="357"/>
      <c r="CG188" s="356"/>
      <c r="CH188" s="357"/>
      <c r="CI188" s="357"/>
      <c r="CJ188" s="356"/>
      <c r="CK188" s="357"/>
      <c r="CL188" s="357"/>
      <c r="CM188" s="356"/>
      <c r="CN188" s="357"/>
      <c r="CO188" s="357"/>
      <c r="CP188" s="356"/>
      <c r="CQ188" s="357"/>
      <c r="CR188" s="357"/>
      <c r="CS188" s="356"/>
      <c r="CT188" s="357"/>
      <c r="CU188" s="357"/>
      <c r="CV188" s="358"/>
      <c r="CW188" s="357"/>
      <c r="CX188" s="357"/>
      <c r="CY188" s="358"/>
      <c r="CZ188" s="357"/>
      <c r="DA188" s="357"/>
    </row>
    <row r="189" spans="1:105" s="159" customFormat="1">
      <c r="A189" s="348"/>
      <c r="B189" s="359"/>
      <c r="C189" s="349"/>
      <c r="D189" s="363"/>
      <c r="E189" s="349"/>
      <c r="F189" s="352"/>
      <c r="G189" s="387"/>
      <c r="H189" s="354"/>
      <c r="I189" s="354"/>
      <c r="J189" s="354"/>
      <c r="K189" s="354"/>
      <c r="L189" s="348"/>
      <c r="M189" s="355"/>
      <c r="N189" s="355"/>
      <c r="O189" s="355"/>
      <c r="P189" s="356"/>
      <c r="Q189" s="357"/>
      <c r="R189" s="357"/>
      <c r="S189" s="356"/>
      <c r="T189" s="357"/>
      <c r="U189" s="357"/>
      <c r="V189" s="356"/>
      <c r="W189" s="357"/>
      <c r="X189" s="357"/>
      <c r="Y189" s="356"/>
      <c r="Z189" s="357"/>
      <c r="AA189" s="357"/>
      <c r="AB189" s="356"/>
      <c r="AC189" s="357"/>
      <c r="AD189" s="357"/>
      <c r="AE189" s="356"/>
      <c r="AF189" s="357"/>
      <c r="AG189" s="357"/>
      <c r="AH189" s="356"/>
      <c r="AI189" s="357"/>
      <c r="AJ189" s="357"/>
      <c r="AK189" s="356"/>
      <c r="AL189" s="357"/>
      <c r="AM189" s="357"/>
      <c r="AN189" s="356"/>
      <c r="AO189" s="357"/>
      <c r="AP189" s="357"/>
      <c r="AQ189" s="356"/>
      <c r="AR189" s="357"/>
      <c r="AS189" s="357"/>
      <c r="AT189" s="356"/>
      <c r="AU189" s="357"/>
      <c r="AV189" s="357"/>
      <c r="AW189" s="356"/>
      <c r="AX189" s="357"/>
      <c r="AY189" s="357"/>
      <c r="AZ189" s="356"/>
      <c r="BA189" s="357"/>
      <c r="BB189" s="357"/>
      <c r="BC189" s="356"/>
      <c r="BD189" s="357"/>
      <c r="BE189" s="357"/>
      <c r="BF189" s="356"/>
      <c r="BG189" s="357"/>
      <c r="BH189" s="357"/>
      <c r="BI189" s="356"/>
      <c r="BJ189" s="357"/>
      <c r="BK189" s="357"/>
      <c r="BL189" s="356"/>
      <c r="BM189" s="357"/>
      <c r="BN189" s="357"/>
      <c r="BO189" s="356"/>
      <c r="BP189" s="357"/>
      <c r="BQ189" s="357"/>
      <c r="BR189" s="356"/>
      <c r="BS189" s="357"/>
      <c r="BT189" s="357"/>
      <c r="BU189" s="356"/>
      <c r="BV189" s="357"/>
      <c r="BW189" s="357"/>
      <c r="BX189" s="356"/>
      <c r="BY189" s="357"/>
      <c r="BZ189" s="357"/>
      <c r="CA189" s="356"/>
      <c r="CB189" s="357"/>
      <c r="CC189" s="357"/>
      <c r="CD189" s="356"/>
      <c r="CE189" s="357"/>
      <c r="CF189" s="357"/>
      <c r="CG189" s="356"/>
      <c r="CH189" s="357"/>
      <c r="CI189" s="357"/>
      <c r="CJ189" s="356"/>
      <c r="CK189" s="357"/>
      <c r="CL189" s="357"/>
      <c r="CM189" s="356"/>
      <c r="CN189" s="357"/>
      <c r="CO189" s="357"/>
      <c r="CP189" s="356"/>
      <c r="CQ189" s="357"/>
      <c r="CR189" s="357"/>
      <c r="CS189" s="356"/>
      <c r="CT189" s="357"/>
      <c r="CU189" s="357"/>
      <c r="CV189" s="358"/>
      <c r="CW189" s="357"/>
      <c r="CX189" s="357"/>
      <c r="CY189" s="358"/>
      <c r="CZ189" s="357"/>
      <c r="DA189" s="357"/>
    </row>
    <row r="190" spans="1:105" s="159" customFormat="1">
      <c r="A190" s="348"/>
      <c r="B190" s="359"/>
      <c r="C190" s="349"/>
      <c r="D190" s="363"/>
      <c r="E190" s="349"/>
      <c r="F190" s="366"/>
      <c r="G190" s="387"/>
      <c r="H190" s="354"/>
      <c r="I190" s="354"/>
      <c r="J190" s="354"/>
      <c r="K190" s="354"/>
      <c r="L190" s="348"/>
      <c r="M190" s="355"/>
      <c r="N190" s="355"/>
      <c r="O190" s="355"/>
      <c r="P190" s="356"/>
      <c r="Q190" s="357"/>
      <c r="R190" s="357"/>
      <c r="S190" s="356"/>
      <c r="T190" s="357"/>
      <c r="U190" s="357"/>
      <c r="V190" s="356"/>
      <c r="W190" s="357"/>
      <c r="X190" s="357"/>
      <c r="Y190" s="356"/>
      <c r="Z190" s="357"/>
      <c r="AA190" s="357"/>
      <c r="AB190" s="356"/>
      <c r="AC190" s="357"/>
      <c r="AD190" s="357"/>
      <c r="AE190" s="356"/>
      <c r="AF190" s="357"/>
      <c r="AG190" s="357"/>
      <c r="AH190" s="356"/>
      <c r="AI190" s="357"/>
      <c r="AJ190" s="357"/>
      <c r="AK190" s="356"/>
      <c r="AL190" s="357"/>
      <c r="AM190" s="357"/>
      <c r="AN190" s="356"/>
      <c r="AO190" s="357"/>
      <c r="AP190" s="357"/>
      <c r="AQ190" s="356"/>
      <c r="AR190" s="357"/>
      <c r="AS190" s="357"/>
      <c r="AT190" s="356"/>
      <c r="AU190" s="357"/>
      <c r="AV190" s="357"/>
      <c r="AW190" s="356"/>
      <c r="AX190" s="357"/>
      <c r="AY190" s="357"/>
      <c r="AZ190" s="356"/>
      <c r="BA190" s="357"/>
      <c r="BB190" s="357"/>
      <c r="BC190" s="356"/>
      <c r="BD190" s="357"/>
      <c r="BE190" s="357"/>
      <c r="BF190" s="356"/>
      <c r="BG190" s="357"/>
      <c r="BH190" s="357"/>
      <c r="BI190" s="356"/>
      <c r="BJ190" s="357"/>
      <c r="BK190" s="357"/>
      <c r="BL190" s="356"/>
      <c r="BM190" s="357"/>
      <c r="BN190" s="357"/>
      <c r="BO190" s="356"/>
      <c r="BP190" s="357"/>
      <c r="BQ190" s="357"/>
      <c r="BR190" s="356"/>
      <c r="BS190" s="357"/>
      <c r="BT190" s="357"/>
      <c r="BU190" s="356"/>
      <c r="BV190" s="357"/>
      <c r="BW190" s="357"/>
      <c r="BX190" s="356"/>
      <c r="BY190" s="357"/>
      <c r="BZ190" s="357"/>
      <c r="CA190" s="356"/>
      <c r="CB190" s="357"/>
      <c r="CC190" s="357"/>
      <c r="CD190" s="356"/>
      <c r="CE190" s="357"/>
      <c r="CF190" s="357"/>
      <c r="CG190" s="356"/>
      <c r="CH190" s="357"/>
      <c r="CI190" s="357"/>
      <c r="CJ190" s="356"/>
      <c r="CK190" s="357"/>
      <c r="CL190" s="357"/>
      <c r="CM190" s="356"/>
      <c r="CN190" s="357"/>
      <c r="CO190" s="357"/>
      <c r="CP190" s="356"/>
      <c r="CQ190" s="357"/>
      <c r="CR190" s="357"/>
      <c r="CS190" s="356"/>
      <c r="CT190" s="357"/>
      <c r="CU190" s="357"/>
      <c r="CV190" s="358"/>
      <c r="CW190" s="357"/>
      <c r="CX190" s="357"/>
      <c r="CY190" s="358"/>
      <c r="CZ190" s="357"/>
      <c r="DA190" s="357"/>
    </row>
    <row r="191" spans="1:105" s="159" customFormat="1">
      <c r="A191" s="348"/>
      <c r="B191" s="349"/>
      <c r="C191" s="349"/>
      <c r="D191" s="363"/>
      <c r="E191" s="349"/>
      <c r="F191" s="366"/>
      <c r="G191" s="387"/>
      <c r="H191" s="354"/>
      <c r="I191" s="354"/>
      <c r="J191" s="354"/>
      <c r="K191" s="354"/>
      <c r="L191" s="348"/>
      <c r="M191" s="355"/>
      <c r="N191" s="355"/>
      <c r="O191" s="355"/>
      <c r="P191" s="356"/>
      <c r="Q191" s="357"/>
      <c r="R191" s="357"/>
      <c r="S191" s="356"/>
      <c r="T191" s="357"/>
      <c r="U191" s="357"/>
      <c r="V191" s="356"/>
      <c r="W191" s="357"/>
      <c r="X191" s="357"/>
      <c r="Y191" s="356"/>
      <c r="Z191" s="357"/>
      <c r="AA191" s="357"/>
      <c r="AB191" s="356"/>
      <c r="AC191" s="357"/>
      <c r="AD191" s="357"/>
      <c r="AE191" s="356"/>
      <c r="AF191" s="357"/>
      <c r="AG191" s="357"/>
      <c r="AH191" s="356"/>
      <c r="AI191" s="357"/>
      <c r="AJ191" s="357"/>
      <c r="AK191" s="356"/>
      <c r="AL191" s="357"/>
      <c r="AM191" s="357"/>
      <c r="AN191" s="356"/>
      <c r="AO191" s="357"/>
      <c r="AP191" s="357"/>
      <c r="AQ191" s="356"/>
      <c r="AR191" s="357"/>
      <c r="AS191" s="357"/>
      <c r="AT191" s="356"/>
      <c r="AU191" s="357"/>
      <c r="AV191" s="357"/>
      <c r="AW191" s="356"/>
      <c r="AX191" s="357"/>
      <c r="AY191" s="357"/>
      <c r="AZ191" s="356"/>
      <c r="BA191" s="357"/>
      <c r="BB191" s="357"/>
      <c r="BC191" s="356"/>
      <c r="BD191" s="357"/>
      <c r="BE191" s="357"/>
      <c r="BF191" s="356"/>
      <c r="BG191" s="357"/>
      <c r="BH191" s="357"/>
      <c r="BI191" s="356"/>
      <c r="BJ191" s="357"/>
      <c r="BK191" s="357"/>
      <c r="BL191" s="356"/>
      <c r="BM191" s="357"/>
      <c r="BN191" s="357"/>
      <c r="BO191" s="356"/>
      <c r="BP191" s="357"/>
      <c r="BQ191" s="357"/>
      <c r="BR191" s="356"/>
      <c r="BS191" s="357"/>
      <c r="BT191" s="357"/>
      <c r="BU191" s="356"/>
      <c r="BV191" s="357"/>
      <c r="BW191" s="357"/>
      <c r="BX191" s="356"/>
      <c r="BY191" s="357"/>
      <c r="BZ191" s="357"/>
      <c r="CA191" s="356"/>
      <c r="CB191" s="357"/>
      <c r="CC191" s="357"/>
      <c r="CD191" s="356"/>
      <c r="CE191" s="357"/>
      <c r="CF191" s="357"/>
      <c r="CG191" s="356"/>
      <c r="CH191" s="357"/>
      <c r="CI191" s="357"/>
      <c r="CJ191" s="356"/>
      <c r="CK191" s="357"/>
      <c r="CL191" s="357"/>
      <c r="CM191" s="356"/>
      <c r="CN191" s="357"/>
      <c r="CO191" s="357"/>
      <c r="CP191" s="356"/>
      <c r="CQ191" s="357"/>
      <c r="CR191" s="357"/>
      <c r="CS191" s="356"/>
      <c r="CT191" s="357"/>
      <c r="CU191" s="357"/>
      <c r="CV191" s="358"/>
      <c r="CW191" s="357"/>
      <c r="CX191" s="357"/>
      <c r="CY191" s="358"/>
      <c r="CZ191" s="357"/>
      <c r="DA191" s="357"/>
    </row>
    <row r="192" spans="1:105" s="159" customFormat="1">
      <c r="A192" s="348"/>
      <c r="B192" s="349"/>
      <c r="C192" s="349"/>
      <c r="D192" s="363"/>
      <c r="E192" s="349"/>
      <c r="F192" s="399"/>
      <c r="G192" s="387"/>
      <c r="H192" s="354"/>
      <c r="I192" s="354"/>
      <c r="J192" s="354"/>
      <c r="K192" s="354"/>
      <c r="L192" s="348"/>
      <c r="M192" s="355"/>
      <c r="N192" s="355"/>
      <c r="O192" s="355"/>
      <c r="P192" s="356"/>
      <c r="Q192" s="357"/>
      <c r="R192" s="357"/>
      <c r="S192" s="356"/>
      <c r="T192" s="357"/>
      <c r="U192" s="357"/>
      <c r="V192" s="356"/>
      <c r="W192" s="357"/>
      <c r="X192" s="357"/>
      <c r="Y192" s="356"/>
      <c r="Z192" s="357"/>
      <c r="AA192" s="357"/>
      <c r="AB192" s="356"/>
      <c r="AC192" s="357"/>
      <c r="AD192" s="357"/>
      <c r="AE192" s="356"/>
      <c r="AF192" s="357"/>
      <c r="AG192" s="357"/>
      <c r="AH192" s="356"/>
      <c r="AI192" s="357"/>
      <c r="AJ192" s="357"/>
      <c r="AK192" s="356"/>
      <c r="AL192" s="357"/>
      <c r="AM192" s="357"/>
      <c r="AN192" s="356"/>
      <c r="AO192" s="357"/>
      <c r="AP192" s="357"/>
      <c r="AQ192" s="356"/>
      <c r="AR192" s="357"/>
      <c r="AS192" s="357"/>
      <c r="AT192" s="356"/>
      <c r="AU192" s="357"/>
      <c r="AV192" s="357"/>
      <c r="AW192" s="356"/>
      <c r="AX192" s="357"/>
      <c r="AY192" s="357"/>
      <c r="AZ192" s="356"/>
      <c r="BA192" s="357"/>
      <c r="BB192" s="357"/>
      <c r="BC192" s="356"/>
      <c r="BD192" s="357"/>
      <c r="BE192" s="357"/>
      <c r="BF192" s="356"/>
      <c r="BG192" s="357"/>
      <c r="BH192" s="357"/>
      <c r="BI192" s="356"/>
      <c r="BJ192" s="357"/>
      <c r="BK192" s="357"/>
      <c r="BL192" s="356"/>
      <c r="BM192" s="357"/>
      <c r="BN192" s="357"/>
      <c r="BO192" s="356"/>
      <c r="BP192" s="357"/>
      <c r="BQ192" s="357"/>
      <c r="BR192" s="356"/>
      <c r="BS192" s="357"/>
      <c r="BT192" s="357"/>
      <c r="BU192" s="356"/>
      <c r="BV192" s="357"/>
      <c r="BW192" s="357"/>
      <c r="BX192" s="356"/>
      <c r="BY192" s="357"/>
      <c r="BZ192" s="357"/>
      <c r="CA192" s="356"/>
      <c r="CB192" s="357"/>
      <c r="CC192" s="357"/>
      <c r="CD192" s="356"/>
      <c r="CE192" s="357"/>
      <c r="CF192" s="357"/>
      <c r="CG192" s="356"/>
      <c r="CH192" s="357"/>
      <c r="CI192" s="357"/>
      <c r="CJ192" s="356"/>
      <c r="CK192" s="357"/>
      <c r="CL192" s="357"/>
      <c r="CM192" s="356"/>
      <c r="CN192" s="357"/>
      <c r="CO192" s="357"/>
      <c r="CP192" s="356"/>
      <c r="CQ192" s="357"/>
      <c r="CR192" s="357"/>
      <c r="CS192" s="356"/>
      <c r="CT192" s="357"/>
      <c r="CU192" s="357"/>
      <c r="CV192" s="358"/>
      <c r="CW192" s="357"/>
      <c r="CX192" s="357"/>
      <c r="CY192" s="358"/>
      <c r="CZ192" s="357"/>
      <c r="DA192" s="357"/>
    </row>
    <row r="193" spans="1:105" s="319" customFormat="1">
      <c r="A193" s="348"/>
      <c r="B193" s="349"/>
      <c r="C193" s="349"/>
      <c r="D193" s="363"/>
      <c r="E193" s="349"/>
      <c r="F193" s="352"/>
      <c r="G193" s="387"/>
      <c r="H193" s="354"/>
      <c r="I193" s="354"/>
      <c r="J193" s="354"/>
      <c r="K193" s="354"/>
      <c r="L193" s="348"/>
      <c r="M193" s="355"/>
      <c r="N193" s="355"/>
      <c r="O193" s="355"/>
      <c r="P193" s="356"/>
      <c r="Q193" s="357"/>
      <c r="R193" s="357"/>
      <c r="S193" s="356"/>
      <c r="T193" s="357"/>
      <c r="U193" s="357"/>
      <c r="V193" s="356"/>
      <c r="W193" s="357"/>
      <c r="X193" s="357"/>
      <c r="Y193" s="356"/>
      <c r="Z193" s="357"/>
      <c r="AA193" s="357"/>
      <c r="AB193" s="356"/>
      <c r="AC193" s="357"/>
      <c r="AD193" s="357"/>
      <c r="AE193" s="356"/>
      <c r="AF193" s="357"/>
      <c r="AG193" s="357"/>
      <c r="AH193" s="356"/>
      <c r="AI193" s="357"/>
      <c r="AJ193" s="357"/>
      <c r="AK193" s="356"/>
      <c r="AL193" s="357"/>
      <c r="AM193" s="357"/>
      <c r="AN193" s="356"/>
      <c r="AO193" s="357"/>
      <c r="AP193" s="357"/>
      <c r="AQ193" s="356"/>
      <c r="AR193" s="357"/>
      <c r="AS193" s="357"/>
      <c r="AT193" s="356"/>
      <c r="AU193" s="357"/>
      <c r="AV193" s="357"/>
      <c r="AW193" s="356"/>
      <c r="AX193" s="357"/>
      <c r="AY193" s="357"/>
      <c r="AZ193" s="356"/>
      <c r="BA193" s="357"/>
      <c r="BB193" s="357"/>
      <c r="BC193" s="356"/>
      <c r="BD193" s="357"/>
      <c r="BE193" s="357"/>
      <c r="BF193" s="356"/>
      <c r="BG193" s="357"/>
      <c r="BH193" s="357"/>
      <c r="BI193" s="356"/>
      <c r="BJ193" s="357"/>
      <c r="BK193" s="357"/>
      <c r="BL193" s="356"/>
      <c r="BM193" s="357"/>
      <c r="BN193" s="357"/>
      <c r="BO193" s="356"/>
      <c r="BP193" s="357"/>
      <c r="BQ193" s="357"/>
      <c r="BR193" s="356"/>
      <c r="BS193" s="357"/>
      <c r="BT193" s="357"/>
      <c r="BU193" s="356"/>
      <c r="BV193" s="357"/>
      <c r="BW193" s="357"/>
      <c r="BX193" s="356"/>
      <c r="BY193" s="357"/>
      <c r="BZ193" s="357"/>
      <c r="CA193" s="356"/>
      <c r="CB193" s="357"/>
      <c r="CC193" s="357"/>
      <c r="CD193" s="356"/>
      <c r="CE193" s="357"/>
      <c r="CF193" s="357"/>
      <c r="CG193" s="356"/>
      <c r="CH193" s="357"/>
      <c r="CI193" s="357"/>
      <c r="CJ193" s="356"/>
      <c r="CK193" s="357"/>
      <c r="CL193" s="357"/>
      <c r="CM193" s="356"/>
      <c r="CN193" s="357"/>
      <c r="CO193" s="357"/>
      <c r="CP193" s="356"/>
      <c r="CQ193" s="357"/>
      <c r="CR193" s="357"/>
      <c r="CS193" s="356"/>
      <c r="CT193" s="357"/>
      <c r="CU193" s="357"/>
      <c r="CV193" s="358"/>
      <c r="CW193" s="357"/>
      <c r="CX193" s="357"/>
      <c r="CY193" s="358"/>
      <c r="CZ193" s="357"/>
      <c r="DA193" s="357"/>
    </row>
    <row r="194" spans="1:105" s="159" customFormat="1">
      <c r="A194" s="348"/>
      <c r="B194" s="349"/>
      <c r="C194" s="349"/>
      <c r="D194" s="363"/>
      <c r="E194" s="349"/>
      <c r="F194" s="352"/>
      <c r="G194" s="387"/>
      <c r="H194" s="354"/>
      <c r="I194" s="354"/>
      <c r="J194" s="354"/>
      <c r="K194" s="354"/>
      <c r="L194" s="348"/>
      <c r="M194" s="355"/>
      <c r="N194" s="355"/>
      <c r="O194" s="355"/>
      <c r="P194" s="356"/>
      <c r="Q194" s="357"/>
      <c r="R194" s="357"/>
      <c r="S194" s="356"/>
      <c r="T194" s="357"/>
      <c r="U194" s="357"/>
      <c r="V194" s="356"/>
      <c r="W194" s="357"/>
      <c r="X194" s="357"/>
      <c r="Y194" s="356"/>
      <c r="Z194" s="357"/>
      <c r="AA194" s="357"/>
      <c r="AB194" s="356"/>
      <c r="AC194" s="357"/>
      <c r="AD194" s="357"/>
      <c r="AE194" s="356"/>
      <c r="AF194" s="357"/>
      <c r="AG194" s="357"/>
      <c r="AH194" s="356"/>
      <c r="AI194" s="357"/>
      <c r="AJ194" s="357"/>
      <c r="AK194" s="356"/>
      <c r="AL194" s="357"/>
      <c r="AM194" s="357"/>
      <c r="AN194" s="356"/>
      <c r="AO194" s="357"/>
      <c r="AP194" s="357"/>
      <c r="AQ194" s="356"/>
      <c r="AR194" s="357"/>
      <c r="AS194" s="357"/>
      <c r="AT194" s="356"/>
      <c r="AU194" s="357"/>
      <c r="AV194" s="357"/>
      <c r="AW194" s="356"/>
      <c r="AX194" s="357"/>
      <c r="AY194" s="357"/>
      <c r="AZ194" s="356"/>
      <c r="BA194" s="357"/>
      <c r="BB194" s="357"/>
      <c r="BC194" s="356"/>
      <c r="BD194" s="357"/>
      <c r="BE194" s="357"/>
      <c r="BF194" s="356"/>
      <c r="BG194" s="357"/>
      <c r="BH194" s="357"/>
      <c r="BI194" s="356"/>
      <c r="BJ194" s="357"/>
      <c r="BK194" s="357"/>
      <c r="BL194" s="356"/>
      <c r="BM194" s="357"/>
      <c r="BN194" s="357"/>
      <c r="BO194" s="356"/>
      <c r="BP194" s="357"/>
      <c r="BQ194" s="357"/>
      <c r="BR194" s="356"/>
      <c r="BS194" s="357"/>
      <c r="BT194" s="357"/>
      <c r="BU194" s="356"/>
      <c r="BV194" s="357"/>
      <c r="BW194" s="357"/>
      <c r="BX194" s="356"/>
      <c r="BY194" s="357"/>
      <c r="BZ194" s="357"/>
      <c r="CA194" s="356"/>
      <c r="CB194" s="357"/>
      <c r="CC194" s="357"/>
      <c r="CD194" s="356"/>
      <c r="CE194" s="357"/>
      <c r="CF194" s="357"/>
      <c r="CG194" s="356"/>
      <c r="CH194" s="357"/>
      <c r="CI194" s="357"/>
      <c r="CJ194" s="356"/>
      <c r="CK194" s="357"/>
      <c r="CL194" s="357"/>
      <c r="CM194" s="356"/>
      <c r="CN194" s="357"/>
      <c r="CO194" s="357"/>
      <c r="CP194" s="356"/>
      <c r="CQ194" s="357"/>
      <c r="CR194" s="357"/>
      <c r="CS194" s="356"/>
      <c r="CT194" s="357"/>
      <c r="CU194" s="357"/>
      <c r="CV194" s="358"/>
      <c r="CW194" s="357"/>
      <c r="CX194" s="357"/>
      <c r="CY194" s="358"/>
      <c r="CZ194" s="357"/>
      <c r="DA194" s="357"/>
    </row>
    <row r="195" spans="1:105" s="159" customFormat="1">
      <c r="A195" s="348"/>
      <c r="B195" s="349"/>
      <c r="C195" s="349"/>
      <c r="D195" s="363"/>
      <c r="E195" s="349"/>
      <c r="F195" s="352"/>
      <c r="G195" s="387"/>
      <c r="H195" s="354"/>
      <c r="I195" s="354"/>
      <c r="J195" s="354"/>
      <c r="K195" s="354"/>
      <c r="L195" s="348"/>
      <c r="M195" s="355"/>
      <c r="N195" s="355"/>
      <c r="O195" s="355"/>
      <c r="P195" s="356"/>
      <c r="Q195" s="357"/>
      <c r="R195" s="357"/>
      <c r="S195" s="356"/>
      <c r="T195" s="357"/>
      <c r="U195" s="357"/>
      <c r="V195" s="356"/>
      <c r="W195" s="357"/>
      <c r="X195" s="357"/>
      <c r="Y195" s="356"/>
      <c r="Z195" s="357"/>
      <c r="AA195" s="357"/>
      <c r="AB195" s="356"/>
      <c r="AC195" s="357"/>
      <c r="AD195" s="357"/>
      <c r="AE195" s="356"/>
      <c r="AF195" s="357"/>
      <c r="AG195" s="357"/>
      <c r="AH195" s="356"/>
      <c r="AI195" s="357"/>
      <c r="AJ195" s="357"/>
      <c r="AK195" s="356"/>
      <c r="AL195" s="357"/>
      <c r="AM195" s="357"/>
      <c r="AN195" s="356"/>
      <c r="AO195" s="357"/>
      <c r="AP195" s="357"/>
      <c r="AQ195" s="356"/>
      <c r="AR195" s="357"/>
      <c r="AS195" s="357"/>
      <c r="AT195" s="356"/>
      <c r="AU195" s="357"/>
      <c r="AV195" s="357"/>
      <c r="AW195" s="356"/>
      <c r="AX195" s="357"/>
      <c r="AY195" s="357"/>
      <c r="AZ195" s="356"/>
      <c r="BA195" s="357"/>
      <c r="BB195" s="357"/>
      <c r="BC195" s="356"/>
      <c r="BD195" s="357"/>
      <c r="BE195" s="357"/>
      <c r="BF195" s="356"/>
      <c r="BG195" s="357"/>
      <c r="BH195" s="357"/>
      <c r="BI195" s="356"/>
      <c r="BJ195" s="357"/>
      <c r="BK195" s="357"/>
      <c r="BL195" s="356"/>
      <c r="BM195" s="357"/>
      <c r="BN195" s="357"/>
      <c r="BO195" s="356"/>
      <c r="BP195" s="357"/>
      <c r="BQ195" s="357"/>
      <c r="BR195" s="356"/>
      <c r="BS195" s="357"/>
      <c r="BT195" s="357"/>
      <c r="BU195" s="356"/>
      <c r="BV195" s="357"/>
      <c r="BW195" s="357"/>
      <c r="BX195" s="356"/>
      <c r="BY195" s="357"/>
      <c r="BZ195" s="357"/>
      <c r="CA195" s="356"/>
      <c r="CB195" s="357"/>
      <c r="CC195" s="357"/>
      <c r="CD195" s="356"/>
      <c r="CE195" s="357"/>
      <c r="CF195" s="357"/>
      <c r="CG195" s="356"/>
      <c r="CH195" s="357"/>
      <c r="CI195" s="357"/>
      <c r="CJ195" s="356"/>
      <c r="CK195" s="357"/>
      <c r="CL195" s="357"/>
      <c r="CM195" s="356"/>
      <c r="CN195" s="357"/>
      <c r="CO195" s="357"/>
      <c r="CP195" s="356"/>
      <c r="CQ195" s="357"/>
      <c r="CR195" s="357"/>
      <c r="CS195" s="356"/>
      <c r="CT195" s="357"/>
      <c r="CU195" s="357"/>
      <c r="CV195" s="358"/>
      <c r="CW195" s="357"/>
      <c r="CX195" s="357"/>
      <c r="CY195" s="358"/>
      <c r="CZ195" s="357"/>
      <c r="DA195" s="357"/>
    </row>
    <row r="196" spans="1:105" s="159" customFormat="1">
      <c r="A196" s="348"/>
      <c r="B196" s="349"/>
      <c r="C196" s="349"/>
      <c r="D196" s="363"/>
      <c r="E196" s="349"/>
      <c r="F196" s="352"/>
      <c r="G196" s="387"/>
      <c r="H196" s="354"/>
      <c r="I196" s="354"/>
      <c r="J196" s="354"/>
      <c r="K196" s="354"/>
      <c r="L196" s="348"/>
      <c r="M196" s="355"/>
      <c r="N196" s="355"/>
      <c r="O196" s="355"/>
      <c r="P196" s="356"/>
      <c r="Q196" s="357"/>
      <c r="R196" s="357"/>
      <c r="S196" s="356"/>
      <c r="T196" s="357"/>
      <c r="U196" s="357"/>
      <c r="V196" s="356"/>
      <c r="W196" s="357"/>
      <c r="X196" s="357"/>
      <c r="Y196" s="356"/>
      <c r="Z196" s="357"/>
      <c r="AA196" s="357"/>
      <c r="AB196" s="356"/>
      <c r="AC196" s="357"/>
      <c r="AD196" s="357"/>
      <c r="AE196" s="356"/>
      <c r="AF196" s="357"/>
      <c r="AG196" s="357"/>
      <c r="AH196" s="356"/>
      <c r="AI196" s="357"/>
      <c r="AJ196" s="357"/>
      <c r="AK196" s="356"/>
      <c r="AL196" s="357"/>
      <c r="AM196" s="357"/>
      <c r="AN196" s="356"/>
      <c r="AO196" s="357"/>
      <c r="AP196" s="357"/>
      <c r="AQ196" s="356"/>
      <c r="AR196" s="357"/>
      <c r="AS196" s="357"/>
      <c r="AT196" s="356"/>
      <c r="AU196" s="357"/>
      <c r="AV196" s="357"/>
      <c r="AW196" s="356"/>
      <c r="AX196" s="357"/>
      <c r="AY196" s="357"/>
      <c r="AZ196" s="356"/>
      <c r="BA196" s="357"/>
      <c r="BB196" s="357"/>
      <c r="BC196" s="356"/>
      <c r="BD196" s="357"/>
      <c r="BE196" s="357"/>
      <c r="BF196" s="356"/>
      <c r="BG196" s="357"/>
      <c r="BH196" s="357"/>
      <c r="BI196" s="356"/>
      <c r="BJ196" s="357"/>
      <c r="BK196" s="357"/>
      <c r="BL196" s="356"/>
      <c r="BM196" s="357"/>
      <c r="BN196" s="357"/>
      <c r="BO196" s="356"/>
      <c r="BP196" s="357"/>
      <c r="BQ196" s="357"/>
      <c r="BR196" s="356"/>
      <c r="BS196" s="357"/>
      <c r="BT196" s="357"/>
      <c r="BU196" s="356"/>
      <c r="BV196" s="357"/>
      <c r="BW196" s="357"/>
      <c r="BX196" s="356"/>
      <c r="BY196" s="357"/>
      <c r="BZ196" s="357"/>
      <c r="CA196" s="356"/>
      <c r="CB196" s="357"/>
      <c r="CC196" s="357"/>
      <c r="CD196" s="356"/>
      <c r="CE196" s="357"/>
      <c r="CF196" s="357"/>
      <c r="CG196" s="356"/>
      <c r="CH196" s="357"/>
      <c r="CI196" s="357"/>
      <c r="CJ196" s="356"/>
      <c r="CK196" s="357"/>
      <c r="CL196" s="357"/>
      <c r="CM196" s="356"/>
      <c r="CN196" s="357"/>
      <c r="CO196" s="357"/>
      <c r="CP196" s="356"/>
      <c r="CQ196" s="357"/>
      <c r="CR196" s="357"/>
      <c r="CS196" s="356"/>
      <c r="CT196" s="357"/>
      <c r="CU196" s="357"/>
      <c r="CV196" s="358"/>
      <c r="CW196" s="357"/>
      <c r="CX196" s="357"/>
      <c r="CY196" s="358"/>
      <c r="CZ196" s="357"/>
      <c r="DA196" s="357"/>
    </row>
    <row r="197" spans="1:105" s="159" customFormat="1">
      <c r="A197" s="348"/>
      <c r="B197" s="349"/>
      <c r="C197" s="349"/>
      <c r="D197" s="363"/>
      <c r="E197" s="349"/>
      <c r="F197" s="352"/>
      <c r="G197" s="387"/>
      <c r="H197" s="354"/>
      <c r="I197" s="354"/>
      <c r="J197" s="354"/>
      <c r="K197" s="354"/>
      <c r="L197" s="348"/>
      <c r="M197" s="355"/>
      <c r="N197" s="355"/>
      <c r="O197" s="355"/>
      <c r="P197" s="356"/>
      <c r="Q197" s="357"/>
      <c r="R197" s="357"/>
      <c r="S197" s="356"/>
      <c r="T197" s="357"/>
      <c r="U197" s="357"/>
      <c r="V197" s="356"/>
      <c r="W197" s="357"/>
      <c r="X197" s="357"/>
      <c r="Y197" s="356"/>
      <c r="Z197" s="357"/>
      <c r="AA197" s="357"/>
      <c r="AB197" s="356"/>
      <c r="AC197" s="357"/>
      <c r="AD197" s="357"/>
      <c r="AE197" s="356"/>
      <c r="AF197" s="357"/>
      <c r="AG197" s="357"/>
      <c r="AH197" s="356"/>
      <c r="AI197" s="357"/>
      <c r="AJ197" s="357"/>
      <c r="AK197" s="356"/>
      <c r="AL197" s="357"/>
      <c r="AM197" s="357"/>
      <c r="AN197" s="356"/>
      <c r="AO197" s="357"/>
      <c r="AP197" s="357"/>
      <c r="AQ197" s="356"/>
      <c r="AR197" s="357"/>
      <c r="AS197" s="357"/>
      <c r="AT197" s="356"/>
      <c r="AU197" s="357"/>
      <c r="AV197" s="357"/>
      <c r="AW197" s="356"/>
      <c r="AX197" s="357"/>
      <c r="AY197" s="357"/>
      <c r="AZ197" s="356"/>
      <c r="BA197" s="357"/>
      <c r="BB197" s="357"/>
      <c r="BC197" s="356"/>
      <c r="BD197" s="357"/>
      <c r="BE197" s="357"/>
      <c r="BF197" s="356"/>
      <c r="BG197" s="357"/>
      <c r="BH197" s="357"/>
      <c r="BI197" s="356"/>
      <c r="BJ197" s="357"/>
      <c r="BK197" s="357"/>
      <c r="BL197" s="356"/>
      <c r="BM197" s="357"/>
      <c r="BN197" s="357"/>
      <c r="BO197" s="356"/>
      <c r="BP197" s="357"/>
      <c r="BQ197" s="357"/>
      <c r="BR197" s="356"/>
      <c r="BS197" s="357"/>
      <c r="BT197" s="357"/>
      <c r="BU197" s="356"/>
      <c r="BV197" s="357"/>
      <c r="BW197" s="357"/>
      <c r="BX197" s="356"/>
      <c r="BY197" s="357"/>
      <c r="BZ197" s="357"/>
      <c r="CA197" s="356"/>
      <c r="CB197" s="357"/>
      <c r="CC197" s="357"/>
      <c r="CD197" s="356"/>
      <c r="CE197" s="357"/>
      <c r="CF197" s="357"/>
      <c r="CG197" s="356"/>
      <c r="CH197" s="357"/>
      <c r="CI197" s="357"/>
      <c r="CJ197" s="356"/>
      <c r="CK197" s="357"/>
      <c r="CL197" s="357"/>
      <c r="CM197" s="356"/>
      <c r="CN197" s="357"/>
      <c r="CO197" s="357"/>
      <c r="CP197" s="356"/>
      <c r="CQ197" s="357"/>
      <c r="CR197" s="357"/>
      <c r="CS197" s="356"/>
      <c r="CT197" s="357"/>
      <c r="CU197" s="357"/>
      <c r="CV197" s="358"/>
      <c r="CW197" s="357"/>
      <c r="CX197" s="357"/>
      <c r="CY197" s="358"/>
      <c r="CZ197" s="357"/>
      <c r="DA197" s="357"/>
    </row>
    <row r="198" spans="1:105" s="159" customFormat="1">
      <c r="A198" s="348"/>
      <c r="B198" s="349"/>
      <c r="C198" s="349"/>
      <c r="D198" s="363"/>
      <c r="E198" s="349"/>
      <c r="F198" s="352"/>
      <c r="G198" s="387"/>
      <c r="H198" s="354"/>
      <c r="I198" s="354"/>
      <c r="J198" s="354"/>
      <c r="K198" s="354"/>
      <c r="L198" s="348"/>
      <c r="M198" s="355"/>
      <c r="N198" s="355"/>
      <c r="O198" s="355"/>
      <c r="P198" s="356"/>
      <c r="Q198" s="357"/>
      <c r="R198" s="357"/>
      <c r="S198" s="356"/>
      <c r="T198" s="357"/>
      <c r="U198" s="357"/>
      <c r="V198" s="356"/>
      <c r="W198" s="357"/>
      <c r="X198" s="357"/>
      <c r="Y198" s="356"/>
      <c r="Z198" s="357"/>
      <c r="AA198" s="357"/>
      <c r="AB198" s="356"/>
      <c r="AC198" s="357"/>
      <c r="AD198" s="357"/>
      <c r="AE198" s="356"/>
      <c r="AF198" s="357"/>
      <c r="AG198" s="357"/>
      <c r="AH198" s="356"/>
      <c r="AI198" s="357"/>
      <c r="AJ198" s="357"/>
      <c r="AK198" s="356"/>
      <c r="AL198" s="357"/>
      <c r="AM198" s="357"/>
      <c r="AN198" s="356"/>
      <c r="AO198" s="357"/>
      <c r="AP198" s="357"/>
      <c r="AQ198" s="356"/>
      <c r="AR198" s="357"/>
      <c r="AS198" s="357"/>
      <c r="AT198" s="356"/>
      <c r="AU198" s="357"/>
      <c r="AV198" s="357"/>
      <c r="AW198" s="356"/>
      <c r="AX198" s="357"/>
      <c r="AY198" s="357"/>
      <c r="AZ198" s="356"/>
      <c r="BA198" s="357"/>
      <c r="BB198" s="357"/>
      <c r="BC198" s="356"/>
      <c r="BD198" s="357"/>
      <c r="BE198" s="357"/>
      <c r="BF198" s="356"/>
      <c r="BG198" s="357"/>
      <c r="BH198" s="357"/>
      <c r="BI198" s="356"/>
      <c r="BJ198" s="357"/>
      <c r="BK198" s="357"/>
      <c r="BL198" s="356"/>
      <c r="BM198" s="357"/>
      <c r="BN198" s="357"/>
      <c r="BO198" s="356"/>
      <c r="BP198" s="357"/>
      <c r="BQ198" s="357"/>
      <c r="BR198" s="356"/>
      <c r="BS198" s="357"/>
      <c r="BT198" s="357"/>
      <c r="BU198" s="356"/>
      <c r="BV198" s="357"/>
      <c r="BW198" s="357"/>
      <c r="BX198" s="356"/>
      <c r="BY198" s="357"/>
      <c r="BZ198" s="357"/>
      <c r="CA198" s="356"/>
      <c r="CB198" s="357"/>
      <c r="CC198" s="357"/>
      <c r="CD198" s="356"/>
      <c r="CE198" s="357"/>
      <c r="CF198" s="357"/>
      <c r="CG198" s="356"/>
      <c r="CH198" s="357"/>
      <c r="CI198" s="357"/>
      <c r="CJ198" s="356"/>
      <c r="CK198" s="357"/>
      <c r="CL198" s="357"/>
      <c r="CM198" s="356"/>
      <c r="CN198" s="357"/>
      <c r="CO198" s="357"/>
      <c r="CP198" s="356"/>
      <c r="CQ198" s="357"/>
      <c r="CR198" s="357"/>
      <c r="CS198" s="356"/>
      <c r="CT198" s="357"/>
      <c r="CU198" s="357"/>
      <c r="CV198" s="358"/>
      <c r="CW198" s="357"/>
      <c r="CX198" s="357"/>
      <c r="CY198" s="358"/>
      <c r="CZ198" s="357"/>
      <c r="DA198" s="357"/>
    </row>
    <row r="199" spans="1:105" s="159" customFormat="1">
      <c r="A199" s="348"/>
      <c r="B199" s="349"/>
      <c r="C199" s="349"/>
      <c r="D199" s="363"/>
      <c r="E199" s="349"/>
      <c r="F199" s="366"/>
      <c r="G199" s="387"/>
      <c r="H199" s="354"/>
      <c r="I199" s="354"/>
      <c r="J199" s="354"/>
      <c r="K199" s="354"/>
      <c r="L199" s="348"/>
      <c r="M199" s="355"/>
      <c r="N199" s="355"/>
      <c r="O199" s="355"/>
      <c r="P199" s="356"/>
      <c r="Q199" s="357"/>
      <c r="R199" s="357"/>
      <c r="S199" s="356"/>
      <c r="T199" s="357"/>
      <c r="U199" s="357"/>
      <c r="V199" s="356"/>
      <c r="W199" s="357"/>
      <c r="X199" s="357"/>
      <c r="Y199" s="356"/>
      <c r="Z199" s="357"/>
      <c r="AA199" s="357"/>
      <c r="AB199" s="356"/>
      <c r="AC199" s="357"/>
      <c r="AD199" s="357"/>
      <c r="AE199" s="356"/>
      <c r="AF199" s="357"/>
      <c r="AG199" s="357"/>
      <c r="AH199" s="356"/>
      <c r="AI199" s="357"/>
      <c r="AJ199" s="357"/>
      <c r="AK199" s="356"/>
      <c r="AL199" s="357"/>
      <c r="AM199" s="357"/>
      <c r="AN199" s="356"/>
      <c r="AO199" s="357"/>
      <c r="AP199" s="357"/>
      <c r="AQ199" s="356"/>
      <c r="AR199" s="357"/>
      <c r="AS199" s="357"/>
      <c r="AT199" s="356"/>
      <c r="AU199" s="357"/>
      <c r="AV199" s="357"/>
      <c r="AW199" s="356"/>
      <c r="AX199" s="357"/>
      <c r="AY199" s="357"/>
      <c r="AZ199" s="356"/>
      <c r="BA199" s="357"/>
      <c r="BB199" s="357"/>
      <c r="BC199" s="356"/>
      <c r="BD199" s="357"/>
      <c r="BE199" s="357"/>
      <c r="BF199" s="356"/>
      <c r="BG199" s="357"/>
      <c r="BH199" s="357"/>
      <c r="BI199" s="356"/>
      <c r="BJ199" s="357"/>
      <c r="BK199" s="357"/>
      <c r="BL199" s="356"/>
      <c r="BM199" s="357"/>
      <c r="BN199" s="357"/>
      <c r="BO199" s="356"/>
      <c r="BP199" s="357"/>
      <c r="BQ199" s="357"/>
      <c r="BR199" s="356"/>
      <c r="BS199" s="357"/>
      <c r="BT199" s="357"/>
      <c r="BU199" s="356"/>
      <c r="BV199" s="357"/>
      <c r="BW199" s="357"/>
      <c r="BX199" s="356"/>
      <c r="BY199" s="357"/>
      <c r="BZ199" s="357"/>
      <c r="CA199" s="356"/>
      <c r="CB199" s="357"/>
      <c r="CC199" s="357"/>
      <c r="CD199" s="356"/>
      <c r="CE199" s="357"/>
      <c r="CF199" s="357"/>
      <c r="CG199" s="356"/>
      <c r="CH199" s="357"/>
      <c r="CI199" s="357"/>
      <c r="CJ199" s="356"/>
      <c r="CK199" s="357"/>
      <c r="CL199" s="357"/>
      <c r="CM199" s="356"/>
      <c r="CN199" s="357"/>
      <c r="CO199" s="357"/>
      <c r="CP199" s="356"/>
      <c r="CQ199" s="357"/>
      <c r="CR199" s="357"/>
      <c r="CS199" s="356"/>
      <c r="CT199" s="357"/>
      <c r="CU199" s="357"/>
      <c r="CV199" s="358"/>
      <c r="CW199" s="357"/>
      <c r="CX199" s="357"/>
      <c r="CY199" s="358"/>
      <c r="CZ199" s="357"/>
      <c r="DA199" s="357"/>
    </row>
    <row r="200" spans="1:105" s="319" customFormat="1">
      <c r="A200" s="348"/>
      <c r="B200" s="370"/>
      <c r="C200" s="370"/>
      <c r="D200" s="371"/>
      <c r="E200" s="383"/>
      <c r="F200" s="372"/>
      <c r="G200" s="348"/>
      <c r="H200" s="354"/>
      <c r="I200" s="354"/>
      <c r="J200" s="354"/>
      <c r="K200" s="354"/>
      <c r="L200" s="373"/>
      <c r="M200" s="384"/>
      <c r="N200" s="384"/>
      <c r="O200" s="384"/>
      <c r="P200" s="660"/>
      <c r="Q200" s="660"/>
      <c r="R200" s="384"/>
      <c r="S200" s="660"/>
      <c r="T200" s="660"/>
      <c r="U200" s="384"/>
      <c r="V200" s="660"/>
      <c r="W200" s="660"/>
      <c r="X200" s="384"/>
      <c r="Y200" s="660"/>
      <c r="Z200" s="660"/>
      <c r="AA200" s="384"/>
      <c r="AB200" s="660"/>
      <c r="AC200" s="660"/>
      <c r="AD200" s="384"/>
      <c r="AE200" s="660"/>
      <c r="AF200" s="660"/>
      <c r="AG200" s="384"/>
      <c r="AH200" s="660"/>
      <c r="AI200" s="660"/>
      <c r="AJ200" s="384"/>
      <c r="AK200" s="660"/>
      <c r="AL200" s="660"/>
      <c r="AM200" s="384"/>
      <c r="AN200" s="660"/>
      <c r="AO200" s="660"/>
      <c r="AP200" s="384"/>
      <c r="AQ200" s="660"/>
      <c r="AR200" s="660"/>
      <c r="AS200" s="384"/>
      <c r="AT200" s="660"/>
      <c r="AU200" s="660"/>
      <c r="AV200" s="384"/>
      <c r="AW200" s="660"/>
      <c r="AX200" s="660"/>
      <c r="AY200" s="384"/>
      <c r="AZ200" s="660"/>
      <c r="BA200" s="660"/>
      <c r="BB200" s="384"/>
      <c r="BC200" s="660"/>
      <c r="BD200" s="660"/>
      <c r="BE200" s="384"/>
      <c r="BF200" s="660"/>
      <c r="BG200" s="660"/>
      <c r="BH200" s="384"/>
      <c r="BI200" s="660"/>
      <c r="BJ200" s="660"/>
      <c r="BK200" s="384"/>
      <c r="BL200" s="660"/>
      <c r="BM200" s="660"/>
      <c r="BN200" s="384"/>
      <c r="BO200" s="660"/>
      <c r="BP200" s="660"/>
      <c r="BQ200" s="384"/>
      <c r="BR200" s="660"/>
      <c r="BS200" s="660"/>
      <c r="BT200" s="384"/>
      <c r="BU200" s="660"/>
      <c r="BV200" s="660"/>
      <c r="BW200" s="384"/>
      <c r="BX200" s="660"/>
      <c r="BY200" s="660"/>
      <c r="BZ200" s="384"/>
      <c r="CA200" s="660"/>
      <c r="CB200" s="660"/>
      <c r="CC200" s="384"/>
      <c r="CD200" s="660"/>
      <c r="CE200" s="660"/>
      <c r="CF200" s="384"/>
      <c r="CG200" s="660"/>
      <c r="CH200" s="660"/>
      <c r="CI200" s="384"/>
      <c r="CJ200" s="660"/>
      <c r="CK200" s="660"/>
      <c r="CL200" s="384"/>
      <c r="CM200" s="660"/>
      <c r="CN200" s="660"/>
      <c r="CO200" s="384"/>
      <c r="CP200" s="660"/>
      <c r="CQ200" s="660"/>
      <c r="CR200" s="384"/>
      <c r="CS200" s="660"/>
      <c r="CT200" s="660"/>
      <c r="CU200" s="384"/>
      <c r="CV200" s="660"/>
      <c r="CW200" s="660"/>
      <c r="CX200" s="384"/>
      <c r="CY200" s="660"/>
      <c r="CZ200" s="660"/>
      <c r="DA200" s="384"/>
    </row>
    <row r="201" spans="1:105" s="305" customFormat="1">
      <c r="A201" s="369"/>
      <c r="B201" s="348"/>
      <c r="C201" s="348"/>
      <c r="D201" s="349"/>
      <c r="E201" s="348"/>
      <c r="F201" s="372"/>
      <c r="G201" s="348"/>
      <c r="H201" s="348"/>
      <c r="I201" s="660"/>
      <c r="J201" s="660"/>
      <c r="K201" s="660"/>
      <c r="L201" s="660"/>
      <c r="M201" s="400"/>
      <c r="N201" s="400"/>
      <c r="O201" s="400"/>
      <c r="P201" s="660"/>
      <c r="Q201" s="660"/>
      <c r="R201" s="400"/>
      <c r="S201" s="660"/>
      <c r="T201" s="660"/>
      <c r="U201" s="400"/>
      <c r="V201" s="660"/>
      <c r="W201" s="660"/>
      <c r="X201" s="400"/>
      <c r="Y201" s="660"/>
      <c r="Z201" s="660"/>
      <c r="AA201" s="400"/>
      <c r="AB201" s="660"/>
      <c r="AC201" s="660"/>
      <c r="AD201" s="400"/>
      <c r="AE201" s="660"/>
      <c r="AF201" s="660"/>
      <c r="AG201" s="400"/>
      <c r="AH201" s="660"/>
      <c r="AI201" s="660"/>
      <c r="AJ201" s="400"/>
      <c r="AK201" s="660"/>
      <c r="AL201" s="660"/>
      <c r="AM201" s="400"/>
      <c r="AN201" s="660"/>
      <c r="AO201" s="660"/>
      <c r="AP201" s="400"/>
      <c r="AQ201" s="660"/>
      <c r="AR201" s="660"/>
      <c r="AS201" s="400"/>
      <c r="AT201" s="660"/>
      <c r="AU201" s="660"/>
      <c r="AV201" s="400"/>
      <c r="AW201" s="660"/>
      <c r="AX201" s="660"/>
      <c r="AY201" s="400"/>
      <c r="AZ201" s="660"/>
      <c r="BA201" s="660"/>
      <c r="BB201" s="400"/>
      <c r="BC201" s="660"/>
      <c r="BD201" s="660"/>
      <c r="BE201" s="400"/>
      <c r="BF201" s="660"/>
      <c r="BG201" s="660"/>
      <c r="BH201" s="400"/>
      <c r="BI201" s="660"/>
      <c r="BJ201" s="660"/>
      <c r="BK201" s="400"/>
      <c r="BL201" s="660"/>
      <c r="BM201" s="660"/>
      <c r="BN201" s="400"/>
      <c r="BO201" s="660"/>
      <c r="BP201" s="660"/>
      <c r="BQ201" s="400"/>
      <c r="BR201" s="660"/>
      <c r="BS201" s="660"/>
      <c r="BT201" s="400"/>
      <c r="BU201" s="660"/>
      <c r="BV201" s="660"/>
      <c r="BW201" s="400"/>
      <c r="BX201" s="660"/>
      <c r="BY201" s="660"/>
      <c r="BZ201" s="400"/>
      <c r="CA201" s="660"/>
      <c r="CB201" s="660"/>
      <c r="CC201" s="400"/>
      <c r="CD201" s="660"/>
      <c r="CE201" s="660"/>
      <c r="CF201" s="400"/>
      <c r="CG201" s="660"/>
      <c r="CH201" s="660"/>
      <c r="CI201" s="400"/>
      <c r="CJ201" s="660"/>
      <c r="CK201" s="660"/>
      <c r="CL201" s="400"/>
      <c r="CM201" s="660"/>
      <c r="CN201" s="660"/>
      <c r="CO201" s="400"/>
      <c r="CP201" s="660"/>
      <c r="CQ201" s="660"/>
      <c r="CR201" s="400"/>
      <c r="CS201" s="660"/>
      <c r="CT201" s="660"/>
      <c r="CU201" s="400"/>
      <c r="CV201" s="660"/>
      <c r="CW201" s="660"/>
      <c r="CX201" s="400"/>
      <c r="CY201" s="660"/>
      <c r="CZ201" s="660"/>
      <c r="DA201" s="400"/>
    </row>
    <row r="202" spans="1:105">
      <c r="A202" s="401"/>
      <c r="B202" s="402"/>
      <c r="C202" s="402"/>
      <c r="D202" s="15"/>
      <c r="E202" s="15"/>
      <c r="F202" s="297"/>
      <c r="G202" s="15"/>
      <c r="H202" s="15"/>
      <c r="I202" s="15"/>
      <c r="J202" s="15"/>
      <c r="K202" s="15"/>
      <c r="L202" s="15"/>
      <c r="M202" s="15"/>
      <c r="N202" s="15"/>
      <c r="O202" s="15"/>
      <c r="P202" s="312"/>
      <c r="R202" s="312"/>
      <c r="S202" s="312"/>
      <c r="U202" s="312"/>
      <c r="V202" s="312"/>
      <c r="X202" s="312"/>
      <c r="Y202" s="312"/>
      <c r="AA202" s="312"/>
      <c r="AB202" s="312"/>
      <c r="AD202" s="312"/>
      <c r="AE202" s="312"/>
      <c r="AG202" s="312"/>
      <c r="AH202" s="312"/>
      <c r="AJ202" s="312"/>
      <c r="AK202" s="312"/>
      <c r="AM202" s="312"/>
      <c r="AN202" s="312"/>
      <c r="AP202" s="312"/>
      <c r="AQ202" s="312"/>
      <c r="AS202" s="312"/>
      <c r="AT202" s="312"/>
      <c r="AV202" s="312"/>
      <c r="AW202" s="312"/>
      <c r="AY202" s="312"/>
      <c r="AZ202" s="312"/>
      <c r="BB202" s="312"/>
      <c r="BC202" s="312"/>
      <c r="BE202" s="312"/>
      <c r="BF202" s="312"/>
      <c r="BH202" s="312"/>
      <c r="BI202" s="312"/>
      <c r="BK202" s="312"/>
      <c r="BL202" s="312"/>
      <c r="BN202" s="312"/>
      <c r="BO202" s="312"/>
      <c r="BQ202" s="312"/>
      <c r="BR202" s="312"/>
      <c r="BT202" s="312"/>
      <c r="BU202" s="312"/>
      <c r="BW202" s="312"/>
      <c r="BX202" s="312"/>
      <c r="BZ202" s="312"/>
      <c r="CA202" s="312"/>
      <c r="CC202" s="312"/>
      <c r="CD202" s="312"/>
      <c r="CF202" s="312"/>
      <c r="CG202" s="312"/>
      <c r="CI202" s="312"/>
      <c r="CJ202" s="312"/>
      <c r="CK202" s="312"/>
      <c r="CL202" s="312"/>
      <c r="CM202" s="312"/>
      <c r="CN202" s="312"/>
      <c r="CO202" s="312"/>
      <c r="CP202" s="312"/>
      <c r="CQ202" s="312"/>
      <c r="CR202" s="312"/>
      <c r="CS202" s="312"/>
      <c r="CT202" s="312"/>
      <c r="CU202" s="312"/>
      <c r="CV202" s="312"/>
      <c r="CW202" s="312"/>
      <c r="CX202" s="312"/>
      <c r="CY202" s="312"/>
      <c r="CZ202" s="312"/>
      <c r="DA202" s="312"/>
    </row>
    <row r="203" spans="1:105">
      <c r="A203" s="401"/>
      <c r="B203" s="402"/>
      <c r="C203" s="402"/>
      <c r="D203" s="15"/>
      <c r="E203" s="15"/>
      <c r="F203" s="297"/>
      <c r="G203" s="15"/>
      <c r="H203" s="15"/>
      <c r="I203" s="15"/>
      <c r="J203" s="15"/>
      <c r="K203" s="15"/>
      <c r="L203" s="15"/>
      <c r="M203" s="15"/>
      <c r="N203" s="15"/>
      <c r="O203" s="15"/>
      <c r="P203" s="312"/>
      <c r="R203" s="312"/>
      <c r="S203" s="312"/>
      <c r="U203" s="312"/>
      <c r="V203" s="312"/>
      <c r="X203" s="312"/>
      <c r="Y203" s="312"/>
      <c r="AA203" s="312"/>
      <c r="AB203" s="312"/>
      <c r="AD203" s="312"/>
      <c r="AE203" s="312"/>
      <c r="AG203" s="312"/>
      <c r="AH203" s="312"/>
      <c r="AJ203" s="312"/>
      <c r="AK203" s="312"/>
      <c r="AM203" s="312"/>
      <c r="AN203" s="312"/>
      <c r="AP203" s="312"/>
      <c r="AQ203" s="312"/>
      <c r="AS203" s="312"/>
      <c r="AT203" s="312"/>
      <c r="AV203" s="312"/>
      <c r="AW203" s="312"/>
      <c r="AY203" s="312"/>
      <c r="AZ203" s="312"/>
      <c r="BB203" s="312"/>
      <c r="BC203" s="312"/>
      <c r="BE203" s="312"/>
      <c r="BF203" s="312"/>
      <c r="BH203" s="312"/>
      <c r="BI203" s="312"/>
      <c r="BK203" s="312"/>
      <c r="BL203" s="312"/>
      <c r="BN203" s="312"/>
      <c r="BO203" s="312"/>
      <c r="BQ203" s="312"/>
      <c r="BR203" s="312"/>
      <c r="BT203" s="312"/>
      <c r="BU203" s="312"/>
      <c r="BW203" s="312"/>
      <c r="BX203" s="312"/>
      <c r="BZ203" s="312"/>
      <c r="CA203" s="312"/>
      <c r="CC203" s="312"/>
      <c r="CD203" s="312"/>
      <c r="CF203" s="312"/>
      <c r="CG203" s="312"/>
      <c r="CI203" s="312"/>
      <c r="CJ203" s="312"/>
      <c r="CK203" s="312"/>
      <c r="CL203" s="312"/>
      <c r="CM203" s="312"/>
      <c r="CN203" s="312"/>
      <c r="CO203" s="312"/>
      <c r="CP203" s="312"/>
      <c r="CQ203" s="312"/>
      <c r="CR203" s="312"/>
      <c r="CS203" s="312"/>
      <c r="CT203" s="312"/>
      <c r="CU203" s="312"/>
      <c r="CV203" s="312"/>
      <c r="CW203" s="312"/>
      <c r="CX203" s="312"/>
      <c r="CY203" s="312"/>
      <c r="CZ203" s="312"/>
      <c r="DA203" s="312"/>
    </row>
    <row r="204" spans="1:105">
      <c r="A204" s="401"/>
      <c r="B204" s="402"/>
      <c r="C204" s="402"/>
      <c r="D204" s="15"/>
      <c r="E204" s="15"/>
      <c r="F204" s="297"/>
      <c r="G204" s="15"/>
      <c r="H204" s="15"/>
      <c r="I204" s="15"/>
      <c r="J204" s="15"/>
      <c r="K204" s="15"/>
      <c r="L204" s="15"/>
      <c r="M204" s="15"/>
      <c r="N204" s="15"/>
      <c r="O204" s="15"/>
      <c r="P204" s="312"/>
      <c r="R204" s="312"/>
      <c r="S204" s="312"/>
      <c r="U204" s="312"/>
      <c r="V204" s="312"/>
      <c r="X204" s="312"/>
      <c r="Y204" s="312"/>
      <c r="AA204" s="312"/>
      <c r="AB204" s="312"/>
      <c r="AD204" s="312"/>
      <c r="AE204" s="312"/>
      <c r="AG204" s="312"/>
      <c r="AH204" s="312"/>
      <c r="AJ204" s="312"/>
      <c r="AK204" s="312"/>
      <c r="AM204" s="312"/>
      <c r="AN204" s="312"/>
      <c r="AP204" s="312"/>
      <c r="AQ204" s="312"/>
      <c r="AS204" s="312"/>
      <c r="AT204" s="312"/>
      <c r="AV204" s="312"/>
      <c r="AW204" s="312"/>
      <c r="AY204" s="312"/>
      <c r="AZ204" s="312"/>
      <c r="BB204" s="312"/>
      <c r="BC204" s="312"/>
      <c r="BE204" s="312"/>
      <c r="BF204" s="312"/>
      <c r="BH204" s="312"/>
      <c r="BI204" s="312"/>
      <c r="BK204" s="312"/>
      <c r="BL204" s="312"/>
      <c r="BN204" s="312"/>
      <c r="BO204" s="312"/>
      <c r="BQ204" s="312"/>
      <c r="BR204" s="312"/>
      <c r="BT204" s="312"/>
      <c r="BU204" s="312"/>
      <c r="BW204" s="312"/>
      <c r="BX204" s="312"/>
      <c r="BZ204" s="312"/>
      <c r="CA204" s="312"/>
      <c r="CC204" s="312"/>
      <c r="CD204" s="312"/>
      <c r="CF204" s="312"/>
      <c r="CG204" s="312"/>
      <c r="CI204" s="312"/>
      <c r="CJ204" s="312"/>
      <c r="CK204" s="312"/>
      <c r="CL204" s="312"/>
      <c r="CM204" s="312"/>
      <c r="CN204" s="312"/>
      <c r="CO204" s="312"/>
      <c r="CP204" s="312"/>
      <c r="CQ204" s="312"/>
      <c r="CR204" s="312"/>
      <c r="CS204" s="312"/>
      <c r="CT204" s="312"/>
      <c r="CU204" s="312"/>
      <c r="CV204" s="312"/>
      <c r="CW204" s="312"/>
      <c r="CX204" s="312"/>
      <c r="CY204" s="312"/>
      <c r="CZ204" s="312"/>
      <c r="DA204" s="312"/>
    </row>
    <row r="205" spans="1:105">
      <c r="A205" s="401"/>
      <c r="B205" s="402"/>
      <c r="C205" s="402"/>
      <c r="D205" s="15"/>
      <c r="E205" s="15"/>
      <c r="F205" s="297"/>
      <c r="G205" s="15"/>
      <c r="H205" s="15"/>
      <c r="I205" s="15"/>
      <c r="J205" s="15"/>
      <c r="K205" s="15"/>
      <c r="L205" s="15"/>
      <c r="M205" s="15"/>
      <c r="N205" s="15"/>
      <c r="O205" s="15"/>
      <c r="P205" s="312"/>
      <c r="R205" s="312"/>
      <c r="S205" s="312"/>
      <c r="U205" s="312"/>
      <c r="V205" s="312"/>
      <c r="X205" s="312"/>
      <c r="Y205" s="312"/>
      <c r="AA205" s="312"/>
      <c r="AB205" s="312"/>
      <c r="AD205" s="312"/>
      <c r="AE205" s="312"/>
      <c r="AG205" s="312"/>
      <c r="AH205" s="312"/>
      <c r="AJ205" s="312"/>
      <c r="AK205" s="312"/>
      <c r="AM205" s="312"/>
      <c r="AN205" s="312"/>
      <c r="AP205" s="312"/>
      <c r="AQ205" s="312"/>
      <c r="AS205" s="312"/>
      <c r="AT205" s="312"/>
      <c r="AV205" s="312"/>
      <c r="AW205" s="312"/>
      <c r="AY205" s="312"/>
      <c r="AZ205" s="312"/>
      <c r="BB205" s="312"/>
      <c r="BC205" s="312"/>
      <c r="BE205" s="312"/>
      <c r="BF205" s="312"/>
      <c r="BH205" s="312"/>
      <c r="BI205" s="312"/>
      <c r="BK205" s="312"/>
      <c r="BL205" s="312"/>
      <c r="BN205" s="312"/>
      <c r="BO205" s="312"/>
      <c r="BQ205" s="312"/>
      <c r="BR205" s="312"/>
      <c r="BT205" s="312"/>
      <c r="BU205" s="312"/>
      <c r="BW205" s="312"/>
      <c r="BX205" s="312"/>
      <c r="BZ205" s="312"/>
      <c r="CA205" s="312"/>
      <c r="CC205" s="312"/>
      <c r="CD205" s="312"/>
      <c r="CF205" s="312"/>
      <c r="CG205" s="312"/>
      <c r="CI205" s="312"/>
      <c r="CJ205" s="312"/>
      <c r="CK205" s="312"/>
      <c r="CL205" s="312"/>
      <c r="CM205" s="312"/>
      <c r="CN205" s="312"/>
      <c r="CO205" s="312"/>
      <c r="CP205" s="312"/>
      <c r="CQ205" s="312"/>
      <c r="CR205" s="312"/>
      <c r="CS205" s="312"/>
      <c r="CT205" s="312"/>
      <c r="CU205" s="312"/>
      <c r="CV205" s="312"/>
      <c r="CW205" s="312"/>
      <c r="CX205" s="312"/>
      <c r="CY205" s="312"/>
      <c r="CZ205" s="312"/>
      <c r="DA205" s="312"/>
    </row>
    <row r="206" spans="1:105">
      <c r="A206" s="401"/>
      <c r="B206" s="402"/>
      <c r="C206" s="402"/>
      <c r="D206" s="15"/>
      <c r="E206" s="15"/>
      <c r="F206" s="297"/>
      <c r="G206" s="15"/>
      <c r="H206" s="15"/>
      <c r="I206" s="15"/>
      <c r="J206" s="15"/>
      <c r="K206" s="15"/>
      <c r="L206" s="15"/>
      <c r="M206" s="15"/>
      <c r="N206" s="15"/>
      <c r="O206" s="15"/>
      <c r="P206" s="312"/>
      <c r="R206" s="312"/>
      <c r="S206" s="312"/>
      <c r="U206" s="312"/>
      <c r="V206" s="312"/>
      <c r="X206" s="312"/>
      <c r="Y206" s="312"/>
      <c r="AA206" s="312"/>
      <c r="AB206" s="312"/>
      <c r="AD206" s="312"/>
      <c r="AE206" s="312"/>
      <c r="AG206" s="312"/>
      <c r="AH206" s="312"/>
      <c r="AJ206" s="312"/>
      <c r="AK206" s="312"/>
      <c r="AM206" s="312"/>
      <c r="AN206" s="312"/>
      <c r="AP206" s="312"/>
      <c r="AQ206" s="312"/>
      <c r="AS206" s="312"/>
      <c r="AT206" s="312"/>
      <c r="AV206" s="312"/>
      <c r="AW206" s="312"/>
      <c r="AY206" s="312"/>
      <c r="AZ206" s="312"/>
      <c r="BB206" s="312"/>
      <c r="BC206" s="312"/>
      <c r="BE206" s="312"/>
      <c r="BF206" s="312"/>
      <c r="BH206" s="312"/>
      <c r="BI206" s="312"/>
      <c r="BK206" s="312"/>
      <c r="BL206" s="312"/>
      <c r="BN206" s="312"/>
      <c r="BO206" s="312"/>
      <c r="BQ206" s="312"/>
      <c r="BR206" s="312"/>
      <c r="BT206" s="312"/>
      <c r="BU206" s="312"/>
      <c r="BW206" s="312"/>
      <c r="BX206" s="312"/>
      <c r="BZ206" s="312"/>
      <c r="CA206" s="312"/>
      <c r="CC206" s="312"/>
      <c r="CD206" s="312"/>
      <c r="CF206" s="312"/>
      <c r="CG206" s="312"/>
      <c r="CI206" s="312"/>
      <c r="CJ206" s="312"/>
      <c r="CK206" s="312"/>
      <c r="CL206" s="312"/>
      <c r="CM206" s="312"/>
      <c r="CN206" s="312"/>
      <c r="CO206" s="312"/>
      <c r="CP206" s="312"/>
      <c r="CQ206" s="312"/>
      <c r="CR206" s="312"/>
      <c r="CS206" s="312"/>
      <c r="CT206" s="312"/>
      <c r="CU206" s="312"/>
      <c r="CV206" s="312"/>
      <c r="CW206" s="312"/>
      <c r="CX206" s="312"/>
      <c r="CY206" s="312"/>
      <c r="CZ206" s="312"/>
      <c r="DA206" s="312"/>
    </row>
    <row r="207" spans="1:105">
      <c r="A207" s="401"/>
      <c r="B207" s="402"/>
      <c r="C207" s="402"/>
      <c r="D207" s="15"/>
      <c r="E207" s="15"/>
      <c r="F207" s="297"/>
      <c r="G207" s="15"/>
      <c r="H207" s="15"/>
      <c r="I207" s="15"/>
      <c r="J207" s="15"/>
      <c r="K207" s="15"/>
      <c r="L207" s="15"/>
      <c r="M207" s="15"/>
      <c r="N207" s="15"/>
      <c r="O207" s="15"/>
      <c r="P207" s="312"/>
      <c r="Q207" s="263" t="s">
        <v>264</v>
      </c>
      <c r="R207" s="312"/>
      <c r="S207" s="312"/>
      <c r="T207" s="263" t="s">
        <v>265</v>
      </c>
      <c r="U207" s="312"/>
      <c r="V207" s="312"/>
      <c r="W207" s="263" t="s">
        <v>269</v>
      </c>
      <c r="X207" s="312"/>
      <c r="Y207" s="312"/>
      <c r="Z207" s="263" t="s">
        <v>266</v>
      </c>
      <c r="AA207" s="312"/>
      <c r="AB207" s="312"/>
      <c r="AC207" s="263" t="s">
        <v>270</v>
      </c>
      <c r="AD207" s="312"/>
      <c r="AE207" s="312"/>
      <c r="AF207" s="263" t="s">
        <v>267</v>
      </c>
      <c r="AG207" s="312"/>
      <c r="AH207" s="312"/>
      <c r="AI207" s="263" t="s">
        <v>271</v>
      </c>
      <c r="AJ207" s="312"/>
      <c r="AK207" s="312"/>
      <c r="AL207" s="263" t="s">
        <v>268</v>
      </c>
      <c r="AM207" s="312"/>
      <c r="AN207" s="312"/>
      <c r="AO207" s="263" t="s">
        <v>272</v>
      </c>
      <c r="AP207" s="312"/>
      <c r="AQ207" s="312"/>
      <c r="AR207" s="263" t="s">
        <v>273</v>
      </c>
      <c r="AS207" s="312"/>
      <c r="AT207" s="312"/>
      <c r="AU207" s="263" t="s">
        <v>274</v>
      </c>
      <c r="AV207" s="312"/>
      <c r="AW207" s="312"/>
      <c r="AX207" s="263" t="s">
        <v>275</v>
      </c>
      <c r="AY207" s="312"/>
      <c r="AZ207" s="312"/>
      <c r="BA207" s="263" t="s">
        <v>276</v>
      </c>
      <c r="BB207" s="312"/>
      <c r="BC207" s="312"/>
      <c r="BD207" s="263" t="s">
        <v>277</v>
      </c>
      <c r="BE207" s="312"/>
      <c r="BF207" s="312"/>
      <c r="BG207" s="263" t="s">
        <v>278</v>
      </c>
      <c r="BH207" s="312"/>
      <c r="BI207" s="312"/>
      <c r="BJ207" s="263" t="s">
        <v>279</v>
      </c>
      <c r="BK207" s="312"/>
      <c r="BL207" s="312"/>
      <c r="BM207" s="263" t="s">
        <v>280</v>
      </c>
      <c r="BN207" s="312"/>
      <c r="BO207" s="312"/>
      <c r="BP207" s="263" t="s">
        <v>281</v>
      </c>
      <c r="BQ207" s="312"/>
      <c r="BR207" s="312"/>
      <c r="BS207" s="263" t="s">
        <v>282</v>
      </c>
      <c r="BT207" s="312"/>
      <c r="BU207" s="312"/>
      <c r="BV207" s="263" t="s">
        <v>283</v>
      </c>
      <c r="BW207" s="312"/>
      <c r="BX207" s="312"/>
      <c r="BY207" s="263" t="s">
        <v>284</v>
      </c>
      <c r="BZ207" s="312"/>
      <c r="CA207" s="312"/>
      <c r="CB207" s="263" t="s">
        <v>285</v>
      </c>
      <c r="CC207" s="312"/>
      <c r="CD207" s="312"/>
      <c r="CE207" s="263" t="s">
        <v>286</v>
      </c>
      <c r="CF207" s="312"/>
      <c r="CG207" s="312"/>
      <c r="CH207" s="263" t="s">
        <v>287</v>
      </c>
      <c r="CI207" s="312"/>
      <c r="CJ207" s="312"/>
      <c r="CK207" s="312"/>
      <c r="CL207" s="312"/>
      <c r="CM207" s="312"/>
      <c r="CN207" s="312"/>
      <c r="CO207" s="312"/>
      <c r="CP207" s="312"/>
      <c r="CQ207" s="312"/>
      <c r="CR207" s="312"/>
      <c r="CS207" s="312"/>
      <c r="CT207" s="312"/>
      <c r="CU207" s="312"/>
      <c r="CV207" s="312"/>
      <c r="CW207" s="312"/>
      <c r="CX207" s="312"/>
      <c r="CY207" s="312"/>
      <c r="CZ207" s="312"/>
      <c r="DA207" s="312"/>
    </row>
    <row r="208" spans="1:105">
      <c r="A208" s="17"/>
      <c r="H208" s="14"/>
      <c r="I208" s="14"/>
    </row>
    <row r="209" spans="1:9">
      <c r="A209" s="17"/>
      <c r="H209" s="14"/>
      <c r="I209" s="14"/>
    </row>
    <row r="210" spans="1:9">
      <c r="A210" s="17"/>
      <c r="H210" s="14"/>
      <c r="I210" s="14"/>
    </row>
    <row r="211" spans="1:9">
      <c r="A211" s="17"/>
      <c r="H211" s="14"/>
      <c r="I211" s="14"/>
    </row>
    <row r="212" spans="1:9">
      <c r="A212" s="17"/>
      <c r="H212" s="14"/>
      <c r="I212" s="14"/>
    </row>
    <row r="213" spans="1:9">
      <c r="A213" s="17"/>
      <c r="H213" s="14"/>
      <c r="I213" s="14"/>
    </row>
    <row r="214" spans="1:9">
      <c r="A214" s="17"/>
      <c r="H214" s="14"/>
      <c r="I214" s="14"/>
    </row>
    <row r="215" spans="1:9">
      <c r="A215" s="17"/>
      <c r="H215" s="14"/>
      <c r="I215" s="14"/>
    </row>
    <row r="216" spans="1:9">
      <c r="A216" s="17"/>
      <c r="H216" s="14"/>
      <c r="I216" s="14"/>
    </row>
    <row r="217" spans="1:9">
      <c r="A217" s="17"/>
      <c r="H217" s="14"/>
      <c r="I217" s="14"/>
    </row>
    <row r="218" spans="1:9">
      <c r="A218" s="17"/>
      <c r="H218" s="14"/>
      <c r="I218" s="14"/>
    </row>
    <row r="219" spans="1:9">
      <c r="A219" s="17"/>
      <c r="H219" s="14"/>
      <c r="I219" s="14"/>
    </row>
    <row r="220" spans="1:9">
      <c r="A220" s="17"/>
      <c r="H220" s="14"/>
      <c r="I220" s="14"/>
    </row>
    <row r="221" spans="1:9">
      <c r="A221" s="17"/>
      <c r="H221" s="14"/>
      <c r="I221" s="14"/>
    </row>
    <row r="222" spans="1:9">
      <c r="A222" s="17"/>
      <c r="H222" s="14"/>
      <c r="I222" s="14"/>
    </row>
    <row r="223" spans="1:9">
      <c r="A223" s="17"/>
      <c r="H223" s="14"/>
      <c r="I223" s="14"/>
    </row>
    <row r="224" spans="1:9">
      <c r="A224" s="17"/>
      <c r="H224" s="14"/>
      <c r="I224" s="14"/>
    </row>
    <row r="225" spans="1:9">
      <c r="A225" s="17"/>
      <c r="H225" s="14"/>
      <c r="I225" s="14"/>
    </row>
    <row r="226" spans="1:9">
      <c r="A226" s="17"/>
      <c r="H226" s="14"/>
      <c r="I226" s="14"/>
    </row>
    <row r="227" spans="1:9">
      <c r="A227" s="17"/>
      <c r="H227" s="14"/>
      <c r="I227" s="14"/>
    </row>
    <row r="228" spans="1:9">
      <c r="A228" s="17"/>
      <c r="H228" s="14"/>
      <c r="I228" s="14"/>
    </row>
    <row r="229" spans="1:9">
      <c r="A229" s="17"/>
      <c r="H229" s="14"/>
      <c r="I229" s="14"/>
    </row>
    <row r="230" spans="1:9">
      <c r="A230" s="17"/>
      <c r="H230" s="14"/>
      <c r="I230" s="14"/>
    </row>
    <row r="231" spans="1:9">
      <c r="A231" s="17"/>
      <c r="H231" s="14"/>
      <c r="I231" s="14"/>
    </row>
    <row r="232" spans="1:9">
      <c r="A232" s="17"/>
      <c r="H232" s="14"/>
      <c r="I232" s="14"/>
    </row>
    <row r="233" spans="1:9">
      <c r="A233" s="17"/>
      <c r="H233" s="14"/>
      <c r="I233" s="14"/>
    </row>
    <row r="234" spans="1:9">
      <c r="A234" s="17"/>
      <c r="H234" s="14"/>
      <c r="I234" s="14"/>
    </row>
    <row r="235" spans="1:9">
      <c r="A235" s="17"/>
      <c r="H235" s="14"/>
      <c r="I235" s="14"/>
    </row>
    <row r="236" spans="1:9">
      <c r="A236" s="17"/>
      <c r="H236" s="14"/>
      <c r="I236" s="14"/>
    </row>
    <row r="237" spans="1:9">
      <c r="A237" s="17"/>
      <c r="H237" s="14"/>
      <c r="I237" s="14"/>
    </row>
    <row r="238" spans="1:9">
      <c r="A238" s="17"/>
      <c r="H238" s="14"/>
      <c r="I238" s="14"/>
    </row>
    <row r="239" spans="1:9">
      <c r="A239" s="17"/>
      <c r="H239" s="14"/>
      <c r="I239" s="14"/>
    </row>
    <row r="240" spans="1:9">
      <c r="A240" s="17"/>
      <c r="H240" s="14"/>
      <c r="I240" s="14"/>
    </row>
    <row r="241" spans="1:9">
      <c r="A241" s="17"/>
      <c r="H241" s="14"/>
      <c r="I241" s="14"/>
    </row>
    <row r="242" spans="1:9">
      <c r="A242" s="17"/>
    </row>
    <row r="243" spans="1:9">
      <c r="A243" s="17"/>
    </row>
    <row r="244" spans="1:9">
      <c r="A244" s="17"/>
    </row>
    <row r="245" spans="1:9">
      <c r="A245" s="17"/>
    </row>
    <row r="246" spans="1:9">
      <c r="A246" s="17"/>
    </row>
    <row r="247" spans="1:9">
      <c r="A247" s="17"/>
    </row>
    <row r="248" spans="1:9">
      <c r="A248" s="17"/>
    </row>
    <row r="249" spans="1:9">
      <c r="A249" s="17"/>
    </row>
    <row r="250" spans="1:9">
      <c r="A250" s="17"/>
    </row>
    <row r="251" spans="1:9">
      <c r="A251" s="17"/>
    </row>
    <row r="252" spans="1:9">
      <c r="A252" s="17"/>
    </row>
    <row r="253" spans="1:9">
      <c r="A253" s="17"/>
    </row>
    <row r="254" spans="1:9">
      <c r="A254" s="17"/>
    </row>
    <row r="255" spans="1:9">
      <c r="A255" s="17"/>
    </row>
    <row r="256" spans="1:9">
      <c r="A256" s="17"/>
    </row>
    <row r="257" spans="1:1">
      <c r="A257" s="17"/>
    </row>
    <row r="258" spans="1:1">
      <c r="A258" s="17"/>
    </row>
    <row r="259" spans="1:1">
      <c r="A259" s="17"/>
    </row>
    <row r="260" spans="1:1">
      <c r="A260" s="17"/>
    </row>
    <row r="261" spans="1:1">
      <c r="A261" s="17"/>
    </row>
    <row r="262" spans="1:1">
      <c r="A262" s="17"/>
    </row>
    <row r="263" spans="1:1">
      <c r="A263" s="17"/>
    </row>
    <row r="264" spans="1:1">
      <c r="A264" s="17"/>
    </row>
    <row r="265" spans="1:1">
      <c r="A265" s="17"/>
    </row>
    <row r="266" spans="1:1">
      <c r="A266" s="17"/>
    </row>
    <row r="267" spans="1:1">
      <c r="A267" s="17"/>
    </row>
    <row r="268" spans="1:1">
      <c r="A268" s="17"/>
    </row>
    <row r="269" spans="1:1">
      <c r="A269" s="17"/>
    </row>
    <row r="270" spans="1:1">
      <c r="A270" s="17"/>
    </row>
    <row r="271" spans="1:1">
      <c r="A271" s="17"/>
    </row>
    <row r="272" spans="1:1">
      <c r="A272" s="17"/>
    </row>
    <row r="273" spans="1:1">
      <c r="A273" s="17"/>
    </row>
    <row r="274" spans="1:1">
      <c r="A274" s="17"/>
    </row>
    <row r="275" spans="1:1">
      <c r="A275" s="17"/>
    </row>
    <row r="276" spans="1:1">
      <c r="A276" s="17"/>
    </row>
    <row r="277" spans="1:1">
      <c r="A277" s="17"/>
    </row>
    <row r="278" spans="1:1">
      <c r="A278" s="17"/>
    </row>
    <row r="279" spans="1:1">
      <c r="A279" s="17"/>
    </row>
    <row r="280" spans="1:1">
      <c r="A280" s="17"/>
    </row>
    <row r="281" spans="1:1">
      <c r="A281" s="17"/>
    </row>
    <row r="282" spans="1:1">
      <c r="A282" s="17"/>
    </row>
    <row r="283" spans="1:1">
      <c r="A283" s="17"/>
    </row>
    <row r="284" spans="1:1">
      <c r="A284" s="17"/>
    </row>
    <row r="285" spans="1:1">
      <c r="A285" s="17"/>
    </row>
    <row r="286" spans="1:1">
      <c r="A286" s="17"/>
    </row>
    <row r="287" spans="1:1">
      <c r="A287" s="17"/>
    </row>
    <row r="288" spans="1:1">
      <c r="A288" s="17"/>
    </row>
    <row r="289" spans="1:1">
      <c r="A289" s="17"/>
    </row>
    <row r="290" spans="1:1">
      <c r="A290" s="17"/>
    </row>
    <row r="291" spans="1:1">
      <c r="A291" s="17"/>
    </row>
    <row r="292" spans="1:1">
      <c r="A292" s="17"/>
    </row>
    <row r="293" spans="1:1">
      <c r="A293" s="17"/>
    </row>
    <row r="294" spans="1:1">
      <c r="A294" s="17"/>
    </row>
    <row r="295" spans="1:1">
      <c r="A295" s="17"/>
    </row>
    <row r="296" spans="1:1">
      <c r="A296" s="17"/>
    </row>
    <row r="297" spans="1:1">
      <c r="A297" s="17"/>
    </row>
    <row r="298" spans="1:1">
      <c r="A298" s="17"/>
    </row>
    <row r="299" spans="1:1">
      <c r="A299" s="17"/>
    </row>
    <row r="300" spans="1:1">
      <c r="A300" s="17"/>
    </row>
    <row r="301" spans="1:1">
      <c r="A301" s="17"/>
    </row>
    <row r="302" spans="1:1">
      <c r="A302" s="17"/>
    </row>
    <row r="303" spans="1:1">
      <c r="A303" s="17"/>
    </row>
    <row r="304" spans="1:1">
      <c r="A304" s="17"/>
    </row>
    <row r="305" spans="1:1">
      <c r="A305" s="17"/>
    </row>
    <row r="306" spans="1:1">
      <c r="A306" s="17"/>
    </row>
    <row r="307" spans="1:1">
      <c r="A307" s="17"/>
    </row>
    <row r="308" spans="1:1">
      <c r="A308" s="17"/>
    </row>
    <row r="309" spans="1:1">
      <c r="A309" s="17"/>
    </row>
    <row r="310" spans="1:1">
      <c r="A310" s="17"/>
    </row>
    <row r="311" spans="1:1">
      <c r="A311" s="17"/>
    </row>
    <row r="312" spans="1:1">
      <c r="A312" s="17"/>
    </row>
    <row r="313" spans="1:1">
      <c r="A313" s="17"/>
    </row>
    <row r="314" spans="1:1">
      <c r="A314" s="17"/>
    </row>
    <row r="315" spans="1:1">
      <c r="A315" s="17"/>
    </row>
    <row r="316" spans="1:1">
      <c r="A316" s="17"/>
    </row>
    <row r="317" spans="1:1">
      <c r="A317" s="17"/>
    </row>
    <row r="318" spans="1:1">
      <c r="A318" s="17"/>
    </row>
    <row r="319" spans="1:1">
      <c r="A319" s="17"/>
    </row>
    <row r="320" spans="1:1">
      <c r="A320" s="17"/>
    </row>
    <row r="321" spans="1:1">
      <c r="A321" s="17"/>
    </row>
    <row r="322" spans="1:1">
      <c r="A322" s="17"/>
    </row>
    <row r="323" spans="1:1">
      <c r="A323" s="17"/>
    </row>
    <row r="324" spans="1:1">
      <c r="A324" s="17"/>
    </row>
    <row r="325" spans="1:1">
      <c r="A325" s="17"/>
    </row>
    <row r="326" spans="1:1">
      <c r="A326" s="17"/>
    </row>
    <row r="327" spans="1:1">
      <c r="A327" s="17"/>
    </row>
    <row r="328" spans="1:1">
      <c r="A328" s="17"/>
    </row>
    <row r="329" spans="1:1">
      <c r="A329" s="17"/>
    </row>
    <row r="330" spans="1:1">
      <c r="A330" s="17"/>
    </row>
    <row r="331" spans="1:1">
      <c r="A331" s="17"/>
    </row>
    <row r="332" spans="1:1">
      <c r="A332" s="17"/>
    </row>
    <row r="333" spans="1:1">
      <c r="A333" s="17"/>
    </row>
    <row r="334" spans="1:1">
      <c r="A334" s="17"/>
    </row>
    <row r="335" spans="1:1">
      <c r="A335" s="17"/>
    </row>
    <row r="336" spans="1:1">
      <c r="A336" s="17"/>
    </row>
    <row r="337" spans="1:1">
      <c r="A337" s="17"/>
    </row>
    <row r="338" spans="1:1">
      <c r="A338" s="17"/>
    </row>
    <row r="339" spans="1:1">
      <c r="A339" s="17"/>
    </row>
    <row r="340" spans="1:1">
      <c r="A340" s="17"/>
    </row>
    <row r="341" spans="1:1">
      <c r="A341" s="17"/>
    </row>
    <row r="342" spans="1:1">
      <c r="A342" s="17"/>
    </row>
    <row r="343" spans="1:1">
      <c r="A343" s="17"/>
    </row>
    <row r="344" spans="1:1">
      <c r="A344" s="17"/>
    </row>
    <row r="345" spans="1:1">
      <c r="A345" s="17"/>
    </row>
    <row r="346" spans="1:1">
      <c r="A346" s="17"/>
    </row>
    <row r="347" spans="1:1">
      <c r="A347" s="17"/>
    </row>
    <row r="348" spans="1:1">
      <c r="A348" s="17"/>
    </row>
    <row r="349" spans="1:1">
      <c r="A349" s="17"/>
    </row>
    <row r="350" spans="1:1">
      <c r="A350" s="17"/>
    </row>
    <row r="351" spans="1:1">
      <c r="A351" s="17"/>
    </row>
    <row r="352" spans="1:1">
      <c r="A352" s="17"/>
    </row>
    <row r="353" spans="1:1">
      <c r="A353" s="17"/>
    </row>
    <row r="354" spans="1:1">
      <c r="A354" s="17"/>
    </row>
    <row r="355" spans="1:1">
      <c r="A355" s="17"/>
    </row>
    <row r="356" spans="1:1">
      <c r="A356" s="17"/>
    </row>
    <row r="357" spans="1:1">
      <c r="A357" s="17"/>
    </row>
    <row r="358" spans="1:1">
      <c r="A358" s="17"/>
    </row>
    <row r="359" spans="1:1">
      <c r="A359" s="17"/>
    </row>
    <row r="360" spans="1:1">
      <c r="A360" s="17"/>
    </row>
    <row r="361" spans="1:1">
      <c r="A361" s="17"/>
    </row>
    <row r="362" spans="1:1">
      <c r="A362" s="17"/>
    </row>
    <row r="363" spans="1:1">
      <c r="A363" s="17"/>
    </row>
    <row r="364" spans="1:1">
      <c r="A364" s="17"/>
    </row>
    <row r="365" spans="1:1">
      <c r="A365" s="17"/>
    </row>
    <row r="366" spans="1:1">
      <c r="A366" s="17"/>
    </row>
    <row r="367" spans="1:1">
      <c r="A367" s="17"/>
    </row>
    <row r="368" spans="1:1">
      <c r="A368" s="17"/>
    </row>
    <row r="369" spans="1:1">
      <c r="A369" s="17"/>
    </row>
    <row r="370" spans="1:1">
      <c r="A370" s="17"/>
    </row>
    <row r="371" spans="1:1">
      <c r="A371" s="17"/>
    </row>
    <row r="372" spans="1:1">
      <c r="A372" s="17"/>
    </row>
    <row r="373" spans="1:1">
      <c r="A373" s="17"/>
    </row>
    <row r="374" spans="1:1">
      <c r="A374" s="17"/>
    </row>
    <row r="375" spans="1:1">
      <c r="A375" s="17"/>
    </row>
    <row r="376" spans="1:1">
      <c r="A376" s="17"/>
    </row>
    <row r="377" spans="1:1">
      <c r="A377" s="17"/>
    </row>
    <row r="378" spans="1:1">
      <c r="A378" s="17"/>
    </row>
    <row r="379" spans="1:1">
      <c r="A379" s="17"/>
    </row>
    <row r="380" spans="1:1">
      <c r="A380" s="17"/>
    </row>
    <row r="381" spans="1:1">
      <c r="A381" s="17"/>
    </row>
    <row r="382" spans="1:1">
      <c r="A382" s="17"/>
    </row>
    <row r="383" spans="1:1">
      <c r="A383" s="17"/>
    </row>
    <row r="384" spans="1:1">
      <c r="A384" s="17"/>
    </row>
    <row r="385" spans="1:1">
      <c r="A385" s="17"/>
    </row>
    <row r="386" spans="1:1">
      <c r="A386" s="17"/>
    </row>
    <row r="387" spans="1:1">
      <c r="A387" s="17"/>
    </row>
    <row r="388" spans="1:1">
      <c r="A388" s="17"/>
    </row>
    <row r="389" spans="1:1">
      <c r="A389" s="17"/>
    </row>
    <row r="390" spans="1:1">
      <c r="A390" s="17"/>
    </row>
    <row r="391" spans="1:1">
      <c r="A391" s="17"/>
    </row>
    <row r="392" spans="1:1">
      <c r="A392" s="17"/>
    </row>
    <row r="393" spans="1:1">
      <c r="A393" s="17"/>
    </row>
    <row r="394" spans="1:1">
      <c r="A394" s="17"/>
    </row>
    <row r="395" spans="1:1">
      <c r="A395" s="17"/>
    </row>
    <row r="396" spans="1:1">
      <c r="A396" s="17"/>
    </row>
    <row r="397" spans="1:1">
      <c r="A397" s="17"/>
    </row>
    <row r="398" spans="1:1">
      <c r="A398" s="17"/>
    </row>
    <row r="399" spans="1:1">
      <c r="A399" s="17"/>
    </row>
    <row r="400" spans="1:1">
      <c r="A400" s="17"/>
    </row>
    <row r="401" spans="1:1">
      <c r="A401" s="17"/>
    </row>
    <row r="402" spans="1:1">
      <c r="A402" s="17"/>
    </row>
    <row r="403" spans="1:1">
      <c r="A403" s="17"/>
    </row>
    <row r="404" spans="1:1">
      <c r="A404" s="17"/>
    </row>
    <row r="405" spans="1:1">
      <c r="A405" s="17"/>
    </row>
    <row r="406" spans="1:1">
      <c r="A406" s="17"/>
    </row>
    <row r="407" spans="1:1">
      <c r="A407" s="17"/>
    </row>
    <row r="408" spans="1:1">
      <c r="A408" s="17"/>
    </row>
    <row r="409" spans="1:1">
      <c r="A409" s="17"/>
    </row>
    <row r="410" spans="1:1">
      <c r="A410" s="17"/>
    </row>
    <row r="411" spans="1:1">
      <c r="A411" s="17"/>
    </row>
    <row r="412" spans="1:1">
      <c r="A412" s="17"/>
    </row>
    <row r="413" spans="1:1">
      <c r="A413" s="17"/>
    </row>
    <row r="414" spans="1:1">
      <c r="A414" s="17"/>
    </row>
    <row r="415" spans="1:1">
      <c r="A415" s="17"/>
    </row>
    <row r="416" spans="1:1">
      <c r="A416" s="17"/>
    </row>
    <row r="417" spans="1:1">
      <c r="A417" s="17"/>
    </row>
    <row r="418" spans="1:1">
      <c r="A418" s="17"/>
    </row>
    <row r="419" spans="1:1">
      <c r="A419" s="17"/>
    </row>
    <row r="420" spans="1:1">
      <c r="A420" s="17"/>
    </row>
    <row r="421" spans="1:1">
      <c r="A421" s="17"/>
    </row>
    <row r="422" spans="1:1">
      <c r="A422" s="17"/>
    </row>
    <row r="423" spans="1:1">
      <c r="A423" s="17"/>
    </row>
    <row r="424" spans="1:1">
      <c r="A424" s="17"/>
    </row>
    <row r="425" spans="1:1">
      <c r="A425" s="17"/>
    </row>
    <row r="426" spans="1:1">
      <c r="A426" s="17"/>
    </row>
    <row r="427" spans="1:1">
      <c r="A427" s="17"/>
    </row>
    <row r="428" spans="1:1">
      <c r="A428" s="17"/>
    </row>
    <row r="429" spans="1:1">
      <c r="A429" s="17"/>
    </row>
    <row r="430" spans="1:1">
      <c r="A430" s="17"/>
    </row>
    <row r="431" spans="1:1">
      <c r="A431" s="17"/>
    </row>
    <row r="432" spans="1:1">
      <c r="A432" s="17"/>
    </row>
    <row r="433" spans="1:1">
      <c r="A433" s="17"/>
    </row>
    <row r="434" spans="1:1">
      <c r="A434" s="17"/>
    </row>
    <row r="435" spans="1:1">
      <c r="A435" s="17"/>
    </row>
    <row r="436" spans="1:1">
      <c r="A436" s="17"/>
    </row>
    <row r="437" spans="1:1">
      <c r="A437" s="17"/>
    </row>
    <row r="438" spans="1:1">
      <c r="A438" s="17"/>
    </row>
    <row r="439" spans="1:1">
      <c r="A439" s="17"/>
    </row>
    <row r="440" spans="1:1">
      <c r="A440" s="17"/>
    </row>
    <row r="441" spans="1:1">
      <c r="A441" s="17"/>
    </row>
    <row r="442" spans="1:1">
      <c r="A442" s="17"/>
    </row>
    <row r="443" spans="1:1">
      <c r="A443" s="17"/>
    </row>
    <row r="444" spans="1:1">
      <c r="A444" s="17"/>
    </row>
    <row r="445" spans="1:1">
      <c r="A445" s="17"/>
    </row>
    <row r="446" spans="1:1">
      <c r="A446" s="17"/>
    </row>
    <row r="447" spans="1:1">
      <c r="A447" s="17"/>
    </row>
    <row r="448" spans="1:1">
      <c r="A448" s="17"/>
    </row>
    <row r="449" spans="1:1">
      <c r="A449" s="17"/>
    </row>
    <row r="450" spans="1:1">
      <c r="A450" s="17"/>
    </row>
    <row r="451" spans="1:1">
      <c r="A451" s="17"/>
    </row>
    <row r="452" spans="1:1">
      <c r="A452" s="17"/>
    </row>
    <row r="453" spans="1:1">
      <c r="A453" s="17"/>
    </row>
    <row r="454" spans="1:1">
      <c r="A454" s="17"/>
    </row>
    <row r="455" spans="1:1">
      <c r="A455" s="17"/>
    </row>
    <row r="456" spans="1:1">
      <c r="A456" s="17"/>
    </row>
    <row r="457" spans="1:1">
      <c r="A457" s="17"/>
    </row>
    <row r="458" spans="1:1">
      <c r="A458" s="17"/>
    </row>
    <row r="459" spans="1:1">
      <c r="A459" s="17"/>
    </row>
    <row r="460" spans="1:1">
      <c r="A460" s="17"/>
    </row>
    <row r="461" spans="1:1">
      <c r="A461" s="17"/>
    </row>
    <row r="462" spans="1:1">
      <c r="A462" s="17"/>
    </row>
    <row r="463" spans="1:1">
      <c r="A463" s="17"/>
    </row>
    <row r="464" spans="1:1">
      <c r="A464" s="17"/>
    </row>
    <row r="465" spans="1:1">
      <c r="A465" s="17"/>
    </row>
    <row r="466" spans="1:1">
      <c r="A466" s="17"/>
    </row>
    <row r="467" spans="1:1">
      <c r="A467" s="17"/>
    </row>
    <row r="468" spans="1:1">
      <c r="A468" s="17"/>
    </row>
    <row r="469" spans="1:1">
      <c r="A469" s="17"/>
    </row>
    <row r="470" spans="1:1">
      <c r="A470" s="17"/>
    </row>
    <row r="471" spans="1:1">
      <c r="A471" s="17"/>
    </row>
    <row r="472" spans="1:1">
      <c r="A472" s="17"/>
    </row>
    <row r="473" spans="1:1">
      <c r="A473" s="17"/>
    </row>
    <row r="474" spans="1:1">
      <c r="A474" s="17"/>
    </row>
    <row r="475" spans="1:1">
      <c r="A475" s="17"/>
    </row>
    <row r="476" spans="1:1">
      <c r="A476" s="17"/>
    </row>
    <row r="477" spans="1:1">
      <c r="A477" s="17"/>
    </row>
    <row r="478" spans="1:1">
      <c r="A478" s="17"/>
    </row>
    <row r="479" spans="1:1">
      <c r="A479" s="17"/>
    </row>
    <row r="480" spans="1:1">
      <c r="A480" s="17"/>
    </row>
    <row r="481" spans="1:1">
      <c r="A481" s="17"/>
    </row>
    <row r="482" spans="1:1">
      <c r="A482" s="17"/>
    </row>
    <row r="483" spans="1:1">
      <c r="A483" s="17"/>
    </row>
    <row r="484" spans="1:1">
      <c r="A484" s="17"/>
    </row>
    <row r="485" spans="1:1">
      <c r="A485" s="17"/>
    </row>
    <row r="486" spans="1:1">
      <c r="A486" s="17"/>
    </row>
    <row r="487" spans="1:1">
      <c r="A487" s="17"/>
    </row>
    <row r="488" spans="1:1">
      <c r="A488" s="17"/>
    </row>
    <row r="489" spans="1:1">
      <c r="A489" s="17"/>
    </row>
    <row r="490" spans="1:1">
      <c r="A490" s="17"/>
    </row>
    <row r="491" spans="1:1">
      <c r="A491" s="17"/>
    </row>
    <row r="492" spans="1:1">
      <c r="A492" s="17"/>
    </row>
    <row r="493" spans="1:1">
      <c r="A493" s="17"/>
    </row>
    <row r="494" spans="1:1">
      <c r="A494" s="17"/>
    </row>
    <row r="495" spans="1:1">
      <c r="A495" s="17"/>
    </row>
    <row r="496" spans="1:1">
      <c r="A496" s="17"/>
    </row>
    <row r="497" spans="1:1">
      <c r="A497" s="17"/>
    </row>
    <row r="498" spans="1:1">
      <c r="A498" s="17"/>
    </row>
    <row r="499" spans="1:1">
      <c r="A499" s="17"/>
    </row>
    <row r="500" spans="1:1">
      <c r="A500" s="17"/>
    </row>
    <row r="501" spans="1:1">
      <c r="A501" s="17"/>
    </row>
    <row r="502" spans="1:1">
      <c r="A502" s="17"/>
    </row>
    <row r="503" spans="1:1">
      <c r="A503" s="17"/>
    </row>
    <row r="504" spans="1:1">
      <c r="A504" s="17"/>
    </row>
    <row r="505" spans="1:1">
      <c r="A505" s="17"/>
    </row>
    <row r="506" spans="1:1">
      <c r="A506" s="17"/>
    </row>
    <row r="507" spans="1:1">
      <c r="A507" s="17"/>
    </row>
    <row r="508" spans="1:1">
      <c r="A508" s="17"/>
    </row>
    <row r="509" spans="1:1">
      <c r="A509" s="17"/>
    </row>
    <row r="510" spans="1:1">
      <c r="A510" s="17"/>
    </row>
    <row r="511" spans="1:1">
      <c r="A511" s="17"/>
    </row>
    <row r="512" spans="1:1">
      <c r="A512" s="17"/>
    </row>
    <row r="513" spans="1:1">
      <c r="A513" s="17"/>
    </row>
    <row r="514" spans="1:1">
      <c r="A514" s="17"/>
    </row>
    <row r="515" spans="1:1">
      <c r="A515" s="17"/>
    </row>
    <row r="516" spans="1:1">
      <c r="A516" s="17"/>
    </row>
    <row r="517" spans="1:1">
      <c r="A517" s="17"/>
    </row>
    <row r="518" spans="1:1">
      <c r="A518" s="17"/>
    </row>
    <row r="519" spans="1:1">
      <c r="A519" s="17"/>
    </row>
    <row r="520" spans="1:1">
      <c r="A520" s="17"/>
    </row>
    <row r="521" spans="1:1">
      <c r="A521" s="17"/>
    </row>
    <row r="522" spans="1:1">
      <c r="A522" s="17"/>
    </row>
    <row r="523" spans="1:1">
      <c r="A523" s="17"/>
    </row>
    <row r="524" spans="1:1">
      <c r="A524" s="17"/>
    </row>
    <row r="525" spans="1:1">
      <c r="A525" s="17"/>
    </row>
    <row r="526" spans="1:1">
      <c r="A526" s="17"/>
    </row>
    <row r="527" spans="1:1">
      <c r="A527" s="17"/>
    </row>
    <row r="528" spans="1:1">
      <c r="A528" s="17"/>
    </row>
    <row r="529" spans="1:1">
      <c r="A529" s="17"/>
    </row>
    <row r="530" spans="1:1">
      <c r="A530" s="17"/>
    </row>
    <row r="531" spans="1:1">
      <c r="A531" s="17"/>
    </row>
    <row r="532" spans="1:1">
      <c r="A532" s="17"/>
    </row>
    <row r="533" spans="1:1">
      <c r="A533" s="17"/>
    </row>
    <row r="534" spans="1:1">
      <c r="A534" s="17"/>
    </row>
    <row r="535" spans="1:1">
      <c r="A535" s="17"/>
    </row>
    <row r="536" spans="1:1">
      <c r="A536" s="17"/>
    </row>
    <row r="537" spans="1:1">
      <c r="A537" s="17"/>
    </row>
    <row r="538" spans="1:1">
      <c r="A538" s="17"/>
    </row>
    <row r="539" spans="1:1">
      <c r="A539" s="17"/>
    </row>
    <row r="540" spans="1:1">
      <c r="A540" s="17"/>
    </row>
    <row r="541" spans="1:1">
      <c r="A541" s="17"/>
    </row>
    <row r="542" spans="1:1">
      <c r="A542" s="17"/>
    </row>
    <row r="543" spans="1:1">
      <c r="A543" s="17"/>
    </row>
    <row r="544" spans="1:1">
      <c r="A544" s="17"/>
    </row>
    <row r="545" spans="1:1">
      <c r="A545" s="17"/>
    </row>
    <row r="546" spans="1:1">
      <c r="A546" s="17"/>
    </row>
    <row r="547" spans="1:1">
      <c r="A547" s="17"/>
    </row>
    <row r="548" spans="1:1">
      <c r="A548" s="17"/>
    </row>
    <row r="549" spans="1:1">
      <c r="A549" s="17"/>
    </row>
    <row r="550" spans="1:1">
      <c r="A550" s="17"/>
    </row>
    <row r="551" spans="1:1">
      <c r="A551" s="17"/>
    </row>
    <row r="552" spans="1:1">
      <c r="A552" s="17"/>
    </row>
    <row r="553" spans="1:1">
      <c r="A553" s="17"/>
    </row>
    <row r="554" spans="1:1">
      <c r="A554" s="17"/>
    </row>
    <row r="555" spans="1:1">
      <c r="A555" s="17"/>
    </row>
    <row r="556" spans="1:1">
      <c r="A556" s="17"/>
    </row>
    <row r="557" spans="1:1">
      <c r="A557" s="17"/>
    </row>
    <row r="558" spans="1:1">
      <c r="A558" s="17"/>
    </row>
    <row r="559" spans="1:1">
      <c r="A559" s="17"/>
    </row>
    <row r="560" spans="1:1">
      <c r="A560" s="17"/>
    </row>
    <row r="561" spans="1:1">
      <c r="A561" s="17"/>
    </row>
    <row r="562" spans="1:1">
      <c r="A562" s="17"/>
    </row>
    <row r="563" spans="1:1">
      <c r="A563" s="17"/>
    </row>
    <row r="564" spans="1:1">
      <c r="A564" s="17"/>
    </row>
    <row r="565" spans="1:1">
      <c r="A565" s="17"/>
    </row>
    <row r="566" spans="1:1">
      <c r="A566" s="17"/>
    </row>
    <row r="567" spans="1:1">
      <c r="A567" s="17"/>
    </row>
    <row r="568" spans="1:1">
      <c r="A568" s="17"/>
    </row>
    <row r="569" spans="1:1">
      <c r="A569" s="17"/>
    </row>
    <row r="570" spans="1:1">
      <c r="A570" s="17"/>
    </row>
    <row r="571" spans="1:1">
      <c r="A571" s="17"/>
    </row>
    <row r="572" spans="1:1">
      <c r="A572" s="17"/>
    </row>
    <row r="573" spans="1:1">
      <c r="A573" s="17"/>
    </row>
    <row r="574" spans="1:1">
      <c r="A574" s="17"/>
    </row>
    <row r="575" spans="1:1">
      <c r="A575" s="17"/>
    </row>
    <row r="576" spans="1:1">
      <c r="A576" s="17"/>
    </row>
    <row r="577" spans="1:1">
      <c r="A577" s="17"/>
    </row>
    <row r="578" spans="1:1">
      <c r="A578" s="17"/>
    </row>
    <row r="579" spans="1:1">
      <c r="A579" s="17"/>
    </row>
    <row r="580" spans="1:1">
      <c r="A580" s="17"/>
    </row>
    <row r="581" spans="1:1">
      <c r="A581" s="17"/>
    </row>
    <row r="582" spans="1:1">
      <c r="A582" s="17"/>
    </row>
    <row r="583" spans="1:1">
      <c r="A583" s="17"/>
    </row>
    <row r="584" spans="1:1">
      <c r="A584" s="17"/>
    </row>
    <row r="585" spans="1:1">
      <c r="A585" s="17"/>
    </row>
    <row r="586" spans="1:1">
      <c r="A586" s="17"/>
    </row>
    <row r="587" spans="1:1">
      <c r="A587" s="17"/>
    </row>
    <row r="588" spans="1:1">
      <c r="A588" s="17"/>
    </row>
    <row r="589" spans="1:1">
      <c r="A589" s="17"/>
    </row>
    <row r="590" spans="1:1">
      <c r="A590" s="17"/>
    </row>
    <row r="591" spans="1:1">
      <c r="A591" s="17"/>
    </row>
    <row r="592" spans="1:1">
      <c r="A592" s="17"/>
    </row>
    <row r="593" spans="1:1">
      <c r="A593" s="17"/>
    </row>
    <row r="594" spans="1:1">
      <c r="A594" s="17"/>
    </row>
    <row r="595" spans="1:1">
      <c r="A595" s="17"/>
    </row>
    <row r="596" spans="1:1">
      <c r="A596" s="17"/>
    </row>
    <row r="597" spans="1:1">
      <c r="A597" s="17"/>
    </row>
    <row r="598" spans="1:1">
      <c r="A598" s="17"/>
    </row>
    <row r="599" spans="1:1">
      <c r="A599" s="17"/>
    </row>
    <row r="600" spans="1:1">
      <c r="A600" s="17"/>
    </row>
    <row r="601" spans="1:1">
      <c r="A601" s="17"/>
    </row>
    <row r="602" spans="1:1">
      <c r="A602" s="17"/>
    </row>
    <row r="603" spans="1:1">
      <c r="A603" s="17"/>
    </row>
    <row r="604" spans="1:1">
      <c r="A604" s="17"/>
    </row>
    <row r="605" spans="1:1">
      <c r="A605" s="17"/>
    </row>
    <row r="606" spans="1:1">
      <c r="A606" s="17"/>
    </row>
    <row r="607" spans="1:1">
      <c r="A607" s="17"/>
    </row>
    <row r="608" spans="1:1">
      <c r="A608" s="17"/>
    </row>
    <row r="609" spans="1:1">
      <c r="A609" s="17"/>
    </row>
    <row r="610" spans="1:1">
      <c r="A610" s="17"/>
    </row>
    <row r="611" spans="1:1">
      <c r="A611" s="17"/>
    </row>
    <row r="612" spans="1:1">
      <c r="A612" s="17"/>
    </row>
    <row r="613" spans="1:1">
      <c r="A613" s="17"/>
    </row>
    <row r="614" spans="1:1">
      <c r="A614" s="17"/>
    </row>
    <row r="615" spans="1:1">
      <c r="A615" s="17"/>
    </row>
    <row r="616" spans="1:1">
      <c r="A616" s="17"/>
    </row>
    <row r="617" spans="1:1">
      <c r="A617" s="17"/>
    </row>
    <row r="618" spans="1:1">
      <c r="A618" s="17"/>
    </row>
    <row r="619" spans="1:1">
      <c r="A619" s="17"/>
    </row>
    <row r="620" spans="1:1">
      <c r="A620" s="17"/>
    </row>
    <row r="621" spans="1:1">
      <c r="A621" s="17"/>
    </row>
    <row r="622" spans="1:1">
      <c r="A622" s="17"/>
    </row>
    <row r="623" spans="1:1">
      <c r="A623" s="17"/>
    </row>
    <row r="624" spans="1:1">
      <c r="A624" s="17"/>
    </row>
    <row r="625" spans="1:1">
      <c r="A625" s="17"/>
    </row>
    <row r="626" spans="1:1">
      <c r="A626" s="17"/>
    </row>
    <row r="627" spans="1:1">
      <c r="A627" s="17"/>
    </row>
    <row r="628" spans="1:1">
      <c r="A628" s="17"/>
    </row>
    <row r="629" spans="1:1">
      <c r="A629" s="17"/>
    </row>
    <row r="630" spans="1:1">
      <c r="A630" s="17"/>
    </row>
    <row r="631" spans="1:1">
      <c r="A631" s="17"/>
    </row>
    <row r="632" spans="1:1">
      <c r="A632" s="17"/>
    </row>
    <row r="633" spans="1:1">
      <c r="A633" s="17"/>
    </row>
    <row r="634" spans="1:1">
      <c r="A634" s="17"/>
    </row>
    <row r="635" spans="1:1">
      <c r="A635" s="17"/>
    </row>
    <row r="636" spans="1:1">
      <c r="A636" s="17"/>
    </row>
    <row r="637" spans="1:1">
      <c r="A637" s="17"/>
    </row>
    <row r="638" spans="1:1">
      <c r="A638" s="17"/>
    </row>
    <row r="639" spans="1:1">
      <c r="A639" s="17"/>
    </row>
    <row r="640" spans="1:1">
      <c r="A640" s="17"/>
    </row>
    <row r="641" spans="1:1">
      <c r="A641" s="17"/>
    </row>
    <row r="642" spans="1:1">
      <c r="A642" s="17"/>
    </row>
    <row r="643" spans="1:1">
      <c r="A643" s="17"/>
    </row>
    <row r="644" spans="1:1">
      <c r="A644" s="17"/>
    </row>
    <row r="645" spans="1:1">
      <c r="A645" s="17"/>
    </row>
    <row r="646" spans="1:1">
      <c r="A646" s="17"/>
    </row>
    <row r="647" spans="1:1">
      <c r="A647" s="17"/>
    </row>
    <row r="648" spans="1:1">
      <c r="A648" s="17"/>
    </row>
    <row r="649" spans="1:1">
      <c r="A649" s="17"/>
    </row>
    <row r="650" spans="1:1">
      <c r="A650" s="17"/>
    </row>
    <row r="651" spans="1:1">
      <c r="A651" s="17"/>
    </row>
    <row r="652" spans="1:1">
      <c r="A652" s="17"/>
    </row>
    <row r="653" spans="1:1">
      <c r="A653" s="17"/>
    </row>
    <row r="654" spans="1:1">
      <c r="A654" s="17"/>
    </row>
    <row r="655" spans="1:1">
      <c r="A655" s="17"/>
    </row>
    <row r="656" spans="1:1">
      <c r="A656" s="17"/>
    </row>
    <row r="657" spans="1:1">
      <c r="A657" s="17"/>
    </row>
    <row r="658" spans="1:1">
      <c r="A658" s="17"/>
    </row>
    <row r="659" spans="1:1">
      <c r="A659" s="17"/>
    </row>
    <row r="660" spans="1:1">
      <c r="A660" s="17"/>
    </row>
  </sheetData>
  <protectedRanges>
    <protectedRange sqref="F79" name="Intervalo1_11_1_1_1_1_1_1_1"/>
    <protectedRange sqref="F92" name="Intervalo1_4_1_6_1_1_1_1_2_1"/>
    <protectedRange sqref="F86" name="Intervalo1_4_1_3_1_2_1_1_1_1_1"/>
    <protectedRange sqref="F174" name="Intervalo1_13_1_4_1_3_1"/>
    <protectedRange sqref="F181 F185 F189 F166 F168 F172 F193 F197 F177" name="Intervalo1_4_1_6_1_1_1_1_1_3_1"/>
    <protectedRange sqref="F25" name="Intervalo1_13_1_4_1_3"/>
    <protectedRange sqref="F20 F38:F44 F35:F36" name="Intervalo1_4_1_6_1_1_1_1_1_3"/>
  </protectedRanges>
  <mergeCells count="343">
    <mergeCell ref="BI46:BJ46"/>
    <mergeCell ref="BF46:BG46"/>
    <mergeCell ref="BC46:BD46"/>
    <mergeCell ref="AZ46:BA46"/>
    <mergeCell ref="AW46:AX46"/>
    <mergeCell ref="BX47:BY47"/>
    <mergeCell ref="BU47:BV47"/>
    <mergeCell ref="BR47:BS47"/>
    <mergeCell ref="BO47:BP47"/>
    <mergeCell ref="BX46:BY46"/>
    <mergeCell ref="BU46:BV46"/>
    <mergeCell ref="BR46:BS46"/>
    <mergeCell ref="BO46:BP46"/>
    <mergeCell ref="BL46:BM46"/>
    <mergeCell ref="CA47:CB47"/>
    <mergeCell ref="CD47:CE47"/>
    <mergeCell ref="CG47:CH47"/>
    <mergeCell ref="CJ47:CK47"/>
    <mergeCell ref="CS46:CT46"/>
    <mergeCell ref="CV46:CW46"/>
    <mergeCell ref="CY46:CZ46"/>
    <mergeCell ref="P47:Q47"/>
    <mergeCell ref="S47:T47"/>
    <mergeCell ref="V47:W47"/>
    <mergeCell ref="Y47:Z47"/>
    <mergeCell ref="AB47:AC47"/>
    <mergeCell ref="AE47:AF47"/>
    <mergeCell ref="AH47:AI47"/>
    <mergeCell ref="AK47:AL47"/>
    <mergeCell ref="AN47:AO47"/>
    <mergeCell ref="AQ47:AR47"/>
    <mergeCell ref="AT47:AU47"/>
    <mergeCell ref="AW47:AX47"/>
    <mergeCell ref="AZ47:BA47"/>
    <mergeCell ref="BC47:BD47"/>
    <mergeCell ref="BF47:BG47"/>
    <mergeCell ref="BI47:BJ47"/>
    <mergeCell ref="BL47:BM47"/>
    <mergeCell ref="V46:W46"/>
    <mergeCell ref="Y46:Z46"/>
    <mergeCell ref="AB46:AC46"/>
    <mergeCell ref="AE46:AF46"/>
    <mergeCell ref="AH46:AI46"/>
    <mergeCell ref="AK46:AL46"/>
    <mergeCell ref="AN46:AO46"/>
    <mergeCell ref="AQ46:AR46"/>
    <mergeCell ref="AT46:AU46"/>
    <mergeCell ref="CA201:CB201"/>
    <mergeCell ref="CG9:CI9"/>
    <mergeCell ref="CG10:CG11"/>
    <mergeCell ref="CH10:CH11"/>
    <mergeCell ref="CG82:CH82"/>
    <mergeCell ref="CJ200:CK200"/>
    <mergeCell ref="CJ201:CK201"/>
    <mergeCell ref="CV201:CW201"/>
    <mergeCell ref="CQ10:CQ11"/>
    <mergeCell ref="CP82:CQ82"/>
    <mergeCell ref="CP201:CQ201"/>
    <mergeCell ref="CS9:CU9"/>
    <mergeCell ref="CM201:CN201"/>
    <mergeCell ref="CM200:CN200"/>
    <mergeCell ref="CM10:CM11"/>
    <mergeCell ref="CS10:CS11"/>
    <mergeCell ref="CT10:CT11"/>
    <mergeCell ref="CP9:CR9"/>
    <mergeCell ref="CP200:CQ200"/>
    <mergeCell ref="CP95:CQ95"/>
    <mergeCell ref="CS95:CT95"/>
    <mergeCell ref="CS200:CT200"/>
    <mergeCell ref="CS201:CT201"/>
    <mergeCell ref="CD46:CE46"/>
    <mergeCell ref="CY9:DA9"/>
    <mergeCell ref="CY10:CY11"/>
    <mergeCell ref="CZ10:CZ11"/>
    <mergeCell ref="CY82:CZ82"/>
    <mergeCell ref="CY200:CZ200"/>
    <mergeCell ref="CY201:CZ201"/>
    <mergeCell ref="CV9:CX9"/>
    <mergeCell ref="CV10:CV11"/>
    <mergeCell ref="CW10:CW11"/>
    <mergeCell ref="CV82:CW82"/>
    <mergeCell ref="CV200:CW200"/>
    <mergeCell ref="CV163:CW163"/>
    <mergeCell ref="CY163:CZ163"/>
    <mergeCell ref="CV95:CW95"/>
    <mergeCell ref="CY95:CZ95"/>
    <mergeCell ref="CV136:CW136"/>
    <mergeCell ref="CY136:CZ136"/>
    <mergeCell ref="CV47:CW47"/>
    <mergeCell ref="CY47:CZ47"/>
    <mergeCell ref="CP10:CP11"/>
    <mergeCell ref="CM82:CN82"/>
    <mergeCell ref="CM136:CN136"/>
    <mergeCell ref="CP136:CQ136"/>
    <mergeCell ref="CS136:CT136"/>
    <mergeCell ref="CG200:CH200"/>
    <mergeCell ref="CG201:CH201"/>
    <mergeCell ref="CG95:CH95"/>
    <mergeCell ref="CJ95:CK95"/>
    <mergeCell ref="CM95:CN95"/>
    <mergeCell ref="CG163:CH163"/>
    <mergeCell ref="CJ163:CK163"/>
    <mergeCell ref="CM163:CN163"/>
    <mergeCell ref="CP163:CQ163"/>
    <mergeCell ref="CS163:CT163"/>
    <mergeCell ref="CM47:CN47"/>
    <mergeCell ref="CP47:CQ47"/>
    <mergeCell ref="CS47:CT47"/>
    <mergeCell ref="CG136:CH136"/>
    <mergeCell ref="CJ136:CK136"/>
    <mergeCell ref="CG46:CH46"/>
    <mergeCell ref="CJ46:CK46"/>
    <mergeCell ref="CM46:CN46"/>
    <mergeCell ref="CP46:CQ46"/>
    <mergeCell ref="CA9:CC9"/>
    <mergeCell ref="CS82:CT82"/>
    <mergeCell ref="AW82:AX82"/>
    <mergeCell ref="AZ82:BA82"/>
    <mergeCell ref="BI82:BJ82"/>
    <mergeCell ref="CK10:CK11"/>
    <mergeCell ref="BI9:BK9"/>
    <mergeCell ref="BI10:BI11"/>
    <mergeCell ref="BJ10:BJ11"/>
    <mergeCell ref="BP10:BP11"/>
    <mergeCell ref="BO9:BQ9"/>
    <mergeCell ref="BO10:BO11"/>
    <mergeCell ref="BG10:BG11"/>
    <mergeCell ref="CJ82:CK82"/>
    <mergeCell ref="CA10:CA11"/>
    <mergeCell ref="CB10:CB11"/>
    <mergeCell ref="CA82:CB82"/>
    <mergeCell ref="BU9:BW9"/>
    <mergeCell ref="BU10:BU11"/>
    <mergeCell ref="BV10:BV11"/>
    <mergeCell ref="BU82:BV82"/>
    <mergeCell ref="BR82:BS82"/>
    <mergeCell ref="BX82:BY82"/>
    <mergeCell ref="CA46:CB46"/>
    <mergeCell ref="AW201:AX201"/>
    <mergeCell ref="AZ201:BA201"/>
    <mergeCell ref="AT200:AU200"/>
    <mergeCell ref="BL200:BM200"/>
    <mergeCell ref="AZ200:BA200"/>
    <mergeCell ref="AZ136:BA136"/>
    <mergeCell ref="AT201:AU201"/>
    <mergeCell ref="CD82:CE82"/>
    <mergeCell ref="BX201:BY201"/>
    <mergeCell ref="CD201:CE201"/>
    <mergeCell ref="CA200:CB200"/>
    <mergeCell ref="BL95:BM95"/>
    <mergeCell ref="BR200:BS200"/>
    <mergeCell ref="BO200:BP200"/>
    <mergeCell ref="BO82:BP82"/>
    <mergeCell ref="BF95:BG95"/>
    <mergeCell ref="BI95:BJ95"/>
    <mergeCell ref="BO95:BP95"/>
    <mergeCell ref="BR95:BS95"/>
    <mergeCell ref="CA95:CB95"/>
    <mergeCell ref="CD95:CE95"/>
    <mergeCell ref="AW200:AX200"/>
    <mergeCell ref="AT136:AU136"/>
    <mergeCell ref="AW136:AX136"/>
    <mergeCell ref="BU201:BV201"/>
    <mergeCell ref="BC201:BD201"/>
    <mergeCell ref="BI200:BJ200"/>
    <mergeCell ref="BI201:BJ201"/>
    <mergeCell ref="BI136:BJ136"/>
    <mergeCell ref="BC200:BD200"/>
    <mergeCell ref="BF200:BG200"/>
    <mergeCell ref="BO201:BP201"/>
    <mergeCell ref="BC136:BD136"/>
    <mergeCell ref="BF136:BG136"/>
    <mergeCell ref="BL136:BM136"/>
    <mergeCell ref="BO136:BP136"/>
    <mergeCell ref="BR136:BS136"/>
    <mergeCell ref="BU136:BV136"/>
    <mergeCell ref="BF201:BG201"/>
    <mergeCell ref="BL201:BM201"/>
    <mergeCell ref="BR201:BS201"/>
    <mergeCell ref="BU200:BV200"/>
    <mergeCell ref="S200:T200"/>
    <mergeCell ref="I201:L201"/>
    <mergeCell ref="P201:Q201"/>
    <mergeCell ref="AE82:AF82"/>
    <mergeCell ref="AE200:AF200"/>
    <mergeCell ref="V201:W201"/>
    <mergeCell ref="AB201:AC201"/>
    <mergeCell ref="P82:Q82"/>
    <mergeCell ref="V82:W82"/>
    <mergeCell ref="AB82:AC82"/>
    <mergeCell ref="P200:Q200"/>
    <mergeCell ref="S201:T201"/>
    <mergeCell ref="V200:W200"/>
    <mergeCell ref="Y201:Z201"/>
    <mergeCell ref="Y200:Z200"/>
    <mergeCell ref="P136:Q136"/>
    <mergeCell ref="S136:T136"/>
    <mergeCell ref="V136:W136"/>
    <mergeCell ref="Y136:Z136"/>
    <mergeCell ref="AB136:AC136"/>
    <mergeCell ref="AB200:AC200"/>
    <mergeCell ref="P163:Q163"/>
    <mergeCell ref="S163:T163"/>
    <mergeCell ref="V163:W163"/>
    <mergeCell ref="AH201:AI201"/>
    <mergeCell ref="AN201:AO201"/>
    <mergeCell ref="AE201:AF201"/>
    <mergeCell ref="AE136:AF136"/>
    <mergeCell ref="AH136:AI136"/>
    <mergeCell ref="AK136:AL136"/>
    <mergeCell ref="AN136:AO136"/>
    <mergeCell ref="AQ136:AR136"/>
    <mergeCell ref="AL10:AL11"/>
    <mergeCell ref="AK82:AL82"/>
    <mergeCell ref="AK200:AL200"/>
    <mergeCell ref="AH200:AI200"/>
    <mergeCell ref="AH82:AI82"/>
    <mergeCell ref="AK201:AL201"/>
    <mergeCell ref="AQ201:AR201"/>
    <mergeCell ref="AE9:AG9"/>
    <mergeCell ref="AE10:AE11"/>
    <mergeCell ref="AF10:AF11"/>
    <mergeCell ref="AQ9:AS9"/>
    <mergeCell ref="AQ10:AQ11"/>
    <mergeCell ref="AR10:AR11"/>
    <mergeCell ref="AQ82:AR82"/>
    <mergeCell ref="AQ200:AR200"/>
    <mergeCell ref="AN82:AO82"/>
    <mergeCell ref="AN200:AO200"/>
    <mergeCell ref="AN9:AP9"/>
    <mergeCell ref="AH9:AJ9"/>
    <mergeCell ref="AI10:AI11"/>
    <mergeCell ref="AQ163:AR163"/>
    <mergeCell ref="BX200:BY200"/>
    <mergeCell ref="CD200:CE200"/>
    <mergeCell ref="AT163:AU163"/>
    <mergeCell ref="AW163:AX163"/>
    <mergeCell ref="BX136:BY136"/>
    <mergeCell ref="CA136:CB136"/>
    <mergeCell ref="CD136:CE136"/>
    <mergeCell ref="CD163:CE163"/>
    <mergeCell ref="BI163:BJ163"/>
    <mergeCell ref="BL163:BM163"/>
    <mergeCell ref="BO163:BP163"/>
    <mergeCell ref="BR163:BS163"/>
    <mergeCell ref="BU163:BV163"/>
    <mergeCell ref="BX163:BY163"/>
    <mergeCell ref="CA163:CB163"/>
    <mergeCell ref="AT82:AU82"/>
    <mergeCell ref="S82:T82"/>
    <mergeCell ref="Y82:Z82"/>
    <mergeCell ref="BF82:BG82"/>
    <mergeCell ref="BL82:BM82"/>
    <mergeCell ref="BC82:BD82"/>
    <mergeCell ref="V95:W95"/>
    <mergeCell ref="Y95:Z95"/>
    <mergeCell ref="AB95:AC95"/>
    <mergeCell ref="AE95:AF95"/>
    <mergeCell ref="AH95:AI95"/>
    <mergeCell ref="AK95:AL95"/>
    <mergeCell ref="AN95:AO95"/>
    <mergeCell ref="AQ95:AR95"/>
    <mergeCell ref="AT95:AU95"/>
    <mergeCell ref="AW95:AX95"/>
    <mergeCell ref="AZ95:BA95"/>
    <mergeCell ref="BC95:BD95"/>
    <mergeCell ref="AU10:AU11"/>
    <mergeCell ref="BC10:BC11"/>
    <mergeCell ref="AN10:AN11"/>
    <mergeCell ref="BD10:BD11"/>
    <mergeCell ref="AH10:AH11"/>
    <mergeCell ref="AK10:AK11"/>
    <mergeCell ref="AK9:AM9"/>
    <mergeCell ref="AO10:AO11"/>
    <mergeCell ref="AT10:AT11"/>
    <mergeCell ref="AW9:AY9"/>
    <mergeCell ref="AW10:AW11"/>
    <mergeCell ref="AX10:AX11"/>
    <mergeCell ref="BC9:BE9"/>
    <mergeCell ref="A9:A11"/>
    <mergeCell ref="B9:B11"/>
    <mergeCell ref="D9:D11"/>
    <mergeCell ref="E9:E11"/>
    <mergeCell ref="F9:F11"/>
    <mergeCell ref="C9:C11"/>
    <mergeCell ref="W10:W11"/>
    <mergeCell ref="AB10:AB11"/>
    <mergeCell ref="S9:U9"/>
    <mergeCell ref="Y9:AA9"/>
    <mergeCell ref="Y10:Y11"/>
    <mergeCell ref="Z10:Z11"/>
    <mergeCell ref="V9:X9"/>
    <mergeCell ref="V10:V11"/>
    <mergeCell ref="AC10:AC11"/>
    <mergeCell ref="CM9:CO9"/>
    <mergeCell ref="CJ9:CL9"/>
    <mergeCell ref="CD9:CF9"/>
    <mergeCell ref="AZ10:AZ11"/>
    <mergeCell ref="BA10:BA11"/>
    <mergeCell ref="BF10:BF11"/>
    <mergeCell ref="AB9:AD9"/>
    <mergeCell ref="BS10:BS11"/>
    <mergeCell ref="BR9:BT9"/>
    <mergeCell ref="BX9:BZ9"/>
    <mergeCell ref="AT9:AV9"/>
    <mergeCell ref="AZ9:BB9"/>
    <mergeCell ref="BF9:BH9"/>
    <mergeCell ref="BL10:BL11"/>
    <mergeCell ref="BR10:BR11"/>
    <mergeCell ref="BL9:BN9"/>
    <mergeCell ref="BM10:BM11"/>
    <mergeCell ref="CN10:CN11"/>
    <mergeCell ref="BX10:BX11"/>
    <mergeCell ref="BY10:BY11"/>
    <mergeCell ref="CD10:CD11"/>
    <mergeCell ref="CE10:CE11"/>
    <mergeCell ref="CJ10:CJ11"/>
    <mergeCell ref="E4:G4"/>
    <mergeCell ref="G8:I8"/>
    <mergeCell ref="G9:K10"/>
    <mergeCell ref="P9:R9"/>
    <mergeCell ref="L9:M10"/>
    <mergeCell ref="P95:Q95"/>
    <mergeCell ref="S95:T95"/>
    <mergeCell ref="P10:P11"/>
    <mergeCell ref="Q10:Q11"/>
    <mergeCell ref="S10:S11"/>
    <mergeCell ref="T10:T11"/>
    <mergeCell ref="I47:L47"/>
    <mergeCell ref="P46:Q46"/>
    <mergeCell ref="S46:T46"/>
    <mergeCell ref="E5:M7"/>
    <mergeCell ref="BU95:BV95"/>
    <mergeCell ref="BX95:BY95"/>
    <mergeCell ref="Y163:Z163"/>
    <mergeCell ref="AB163:AC163"/>
    <mergeCell ref="AE163:AF163"/>
    <mergeCell ref="AH163:AI163"/>
    <mergeCell ref="AK163:AL163"/>
    <mergeCell ref="AN163:AO163"/>
    <mergeCell ref="AZ163:BA163"/>
    <mergeCell ref="BC163:BD163"/>
    <mergeCell ref="BF163:BG163"/>
  </mergeCells>
  <phoneticPr fontId="22" type="noConversion"/>
  <conditionalFormatting sqref="BX12">
    <cfRule type="cellIs" dxfId="9" priority="10" stopIfTrue="1" operator="greaterThanOrEqual">
      <formula>0.8</formula>
    </cfRule>
  </conditionalFormatting>
  <conditionalFormatting sqref="CA12">
    <cfRule type="cellIs" dxfId="8" priority="9" stopIfTrue="1" operator="greaterThanOrEqual">
      <formula>0.8</formula>
    </cfRule>
  </conditionalFormatting>
  <conditionalFormatting sqref="CS12">
    <cfRule type="cellIs" dxfId="7" priority="8" stopIfTrue="1" operator="greaterThanOrEqual">
      <formula>0.8</formula>
    </cfRule>
  </conditionalFormatting>
  <conditionalFormatting sqref="DN12">
    <cfRule type="cellIs" dxfId="6" priority="7" stopIfTrue="1" operator="greaterThanOrEqual">
      <formula>0.8</formula>
    </cfRule>
  </conditionalFormatting>
  <conditionalFormatting sqref="DT12">
    <cfRule type="cellIs" dxfId="5" priority="6" stopIfTrue="1" operator="greaterThanOrEqual">
      <formula>0.8</formula>
    </cfRule>
  </conditionalFormatting>
  <conditionalFormatting sqref="EC12">
    <cfRule type="cellIs" dxfId="4" priority="3" stopIfTrue="1" operator="greaterThanOrEqual">
      <formula>0.8</formula>
    </cfRule>
  </conditionalFormatting>
  <conditionalFormatting sqref="CV12">
    <cfRule type="cellIs" dxfId="3" priority="2" stopIfTrue="1" operator="greaterThanOrEqual">
      <formula>0.8</formula>
    </cfRule>
  </conditionalFormatting>
  <conditionalFormatting sqref="DW12">
    <cfRule type="cellIs" dxfId="2" priority="5" stopIfTrue="1" operator="greaterThanOrEqual">
      <formula>0.8</formula>
    </cfRule>
  </conditionalFormatting>
  <conditionalFormatting sqref="DZ12">
    <cfRule type="cellIs" dxfId="1" priority="4" stopIfTrue="1" operator="greaterThanOrEqual">
      <formula>0.8</formula>
    </cfRule>
  </conditionalFormatting>
  <conditionalFormatting sqref="DQ12">
    <cfRule type="cellIs" dxfId="0" priority="1" stopIfTrue="1" operator="greaterThanOrEqual">
      <formula>0.8</formula>
    </cfRule>
  </conditionalFormatting>
  <printOptions horizontalCentered="1" verticalCentered="1"/>
  <pageMargins left="0.19685039370078741" right="0.19685039370078741" top="0.59055118110236227" bottom="0.59055118110236227" header="0.39370078740157483" footer="0.39370078740157483"/>
  <pageSetup paperSize="9" scale="79" fitToHeight="0" orientation="landscape" r:id="rId1"/>
  <headerFooter alignWithMargins="0">
    <oddHeader>Página &amp;P de &amp;N</oddHeader>
    <oddFooter>&amp;F</oddFooter>
  </headerFooter>
  <colBreaks count="1" manualBreakCount="1">
    <brk id="15" max="47" man="1"/>
  </colBreaks>
  <drawing r:id="rId2"/>
</worksheet>
</file>

<file path=xl/worksheets/sheet3.xml><?xml version="1.0" encoding="utf-8"?>
<worksheet xmlns="http://schemas.openxmlformats.org/spreadsheetml/2006/main" xmlns:r="http://schemas.openxmlformats.org/officeDocument/2006/relationships">
  <sheetPr codeName="Plan5">
    <tabColor rgb="FFFFC000"/>
  </sheetPr>
  <dimension ref="A1:DI40"/>
  <sheetViews>
    <sheetView view="pageBreakPreview" zoomScale="60" zoomScaleNormal="75" workbookViewId="0">
      <selection activeCell="K6" sqref="K6"/>
    </sheetView>
  </sheetViews>
  <sheetFormatPr defaultRowHeight="15"/>
  <cols>
    <col min="1" max="1" width="10.42578125" style="105" customWidth="1"/>
    <col min="2" max="2" width="62.42578125" style="105" customWidth="1"/>
    <col min="3" max="3" width="19.85546875" style="105" customWidth="1"/>
    <col min="4" max="4" width="11.42578125" style="105" customWidth="1"/>
    <col min="5" max="5" width="21.85546875" style="105" customWidth="1"/>
    <col min="6" max="6" width="11.42578125" style="105" customWidth="1"/>
    <col min="7" max="7" width="21.28515625" style="105" customWidth="1"/>
    <col min="8" max="8" width="11.42578125" style="105" customWidth="1"/>
    <col min="9" max="9" width="21.28515625" style="105" customWidth="1"/>
    <col min="10" max="10" width="11.42578125" style="105" customWidth="1"/>
    <col min="11" max="11" width="19" style="105" customWidth="1"/>
    <col min="12" max="12" width="11.42578125" style="105" customWidth="1"/>
    <col min="13" max="13" width="19" style="105" customWidth="1"/>
    <col min="14" max="14" width="11.42578125" style="105" customWidth="1"/>
    <col min="15" max="16384" width="9.140625" style="105"/>
  </cols>
  <sheetData>
    <row r="1" spans="1:10" ht="15.75">
      <c r="A1" s="121"/>
      <c r="B1" s="122" t="s">
        <v>64</v>
      </c>
      <c r="C1" s="123"/>
      <c r="D1" s="123"/>
      <c r="E1" s="123"/>
      <c r="F1" s="123"/>
      <c r="G1" s="124"/>
      <c r="H1" s="124"/>
      <c r="I1" s="124"/>
      <c r="J1" s="125"/>
    </row>
    <row r="2" spans="1:10" ht="15.75">
      <c r="A2" s="126"/>
      <c r="B2" s="127" t="s">
        <v>52</v>
      </c>
      <c r="C2" s="109"/>
      <c r="D2" s="109"/>
      <c r="E2" s="109"/>
      <c r="F2" s="109"/>
      <c r="G2" s="108"/>
      <c r="H2" s="108"/>
      <c r="I2" s="108"/>
      <c r="J2" s="128"/>
    </row>
    <row r="3" spans="1:10" ht="15.75">
      <c r="A3" s="126"/>
      <c r="B3" s="127" t="s">
        <v>169</v>
      </c>
      <c r="C3" s="109"/>
      <c r="D3" s="109"/>
      <c r="E3" s="109"/>
      <c r="F3" s="109"/>
      <c r="G3" s="108"/>
      <c r="H3" s="108"/>
      <c r="I3" s="108"/>
      <c r="J3" s="128"/>
    </row>
    <row r="4" spans="1:10" ht="15.75">
      <c r="A4" s="126"/>
      <c r="B4" s="127" t="s">
        <v>310</v>
      </c>
      <c r="C4" s="109"/>
      <c r="D4" s="109"/>
      <c r="E4" s="109"/>
      <c r="F4" s="109"/>
      <c r="G4" s="108"/>
      <c r="H4" s="108"/>
      <c r="I4" s="108"/>
      <c r="J4" s="128"/>
    </row>
    <row r="5" spans="1:10" ht="15.75">
      <c r="A5" s="126"/>
      <c r="B5" s="127" t="s">
        <v>2</v>
      </c>
      <c r="C5" s="109"/>
      <c r="D5" s="109"/>
      <c r="E5" s="109"/>
      <c r="F5" s="109"/>
      <c r="G5" s="108"/>
      <c r="H5" s="108"/>
      <c r="I5" s="108"/>
      <c r="J5" s="128"/>
    </row>
    <row r="6" spans="1:10" ht="26.25">
      <c r="A6" s="572" t="s">
        <v>262</v>
      </c>
      <c r="B6" s="573"/>
      <c r="C6" s="573"/>
      <c r="D6" s="573"/>
      <c r="E6" s="573"/>
      <c r="F6" s="573"/>
      <c r="G6" s="573"/>
      <c r="H6" s="573"/>
      <c r="I6" s="573"/>
      <c r="J6" s="574"/>
    </row>
    <row r="7" spans="1:10" s="106" customFormat="1" ht="16.5">
      <c r="A7" s="129"/>
      <c r="B7" s="107"/>
      <c r="C7" s="107"/>
      <c r="D7" s="107"/>
      <c r="E7" s="107"/>
      <c r="F7" s="131"/>
      <c r="G7" s="561" t="str">
        <f>'1ª Med_Contr'!G7:H7</f>
        <v>Termo de Contrato:</v>
      </c>
      <c r="H7" s="561"/>
      <c r="I7" s="575" t="str">
        <f>'1ª Med_Contr'!I7:J7</f>
        <v>37/2012</v>
      </c>
      <c r="J7" s="576"/>
    </row>
    <row r="8" spans="1:10" ht="16.5">
      <c r="A8" s="175" t="str">
        <f>CONSOLIDA!A6</f>
        <v>ESTABELECIMENTO: EE MARIO CORREA DA COSTA - QUADRA POLIESPORTIVA COBERTA</v>
      </c>
      <c r="B8" s="131"/>
      <c r="C8" s="108"/>
      <c r="D8" s="108"/>
      <c r="E8" s="108"/>
      <c r="F8" s="108"/>
      <c r="G8" s="577" t="s">
        <v>67</v>
      </c>
      <c r="H8" s="577"/>
      <c r="I8" s="578" t="s">
        <v>306</v>
      </c>
      <c r="J8" s="579"/>
    </row>
    <row r="9" spans="1:10" ht="16.5">
      <c r="A9" s="175" t="str">
        <f>CONSOLIDA!A7</f>
        <v>MUNICÍPIO: PARANAITA-MT</v>
      </c>
      <c r="B9" s="131"/>
      <c r="C9" s="108"/>
      <c r="D9" s="108"/>
      <c r="E9" s="108"/>
      <c r="F9" s="108"/>
      <c r="G9" s="561" t="s">
        <v>48</v>
      </c>
      <c r="H9" s="561"/>
      <c r="I9" s="569">
        <f>'10ª Med_Contr'!I9:J9+30</f>
        <v>41765</v>
      </c>
      <c r="J9" s="563"/>
    </row>
    <row r="10" spans="1:10" ht="16.5">
      <c r="A10" s="175" t="str">
        <f>CONSOLIDA!A8</f>
        <v xml:space="preserve">ENDEREÇO: VIA 2, CENTRO </v>
      </c>
      <c r="B10" s="109"/>
      <c r="C10" s="164"/>
      <c r="D10" s="164"/>
      <c r="E10" s="108"/>
      <c r="F10" s="108"/>
      <c r="G10" s="561" t="s">
        <v>103</v>
      </c>
      <c r="H10" s="561"/>
      <c r="I10" s="569">
        <f>'1ª Med_Contr'!I10:J10</f>
        <v>41435</v>
      </c>
      <c r="J10" s="563"/>
    </row>
    <row r="11" spans="1:10" ht="16.5">
      <c r="A11" s="130"/>
      <c r="B11" s="109"/>
      <c r="C11" s="66"/>
      <c r="D11" s="66"/>
      <c r="E11" s="108"/>
      <c r="F11" s="108"/>
      <c r="G11" s="561" t="s">
        <v>104</v>
      </c>
      <c r="H11" s="561"/>
      <c r="I11" s="569" t="e">
        <f>I10+#REF!</f>
        <v>#REF!</v>
      </c>
      <c r="J11" s="563"/>
    </row>
    <row r="12" spans="1:10" ht="16.5">
      <c r="A12" s="130"/>
      <c r="B12" s="109"/>
      <c r="C12" s="66"/>
      <c r="D12" s="66"/>
      <c r="E12" s="108"/>
      <c r="F12" s="108"/>
      <c r="G12" s="561" t="s">
        <v>355</v>
      </c>
      <c r="H12" s="561"/>
      <c r="I12" s="569" t="e">
        <f>'1ª Med_Contr'!I12:J12</f>
        <v>#REF!</v>
      </c>
      <c r="J12" s="563"/>
    </row>
    <row r="13" spans="1:10" s="193" customFormat="1" ht="16.5">
      <c r="A13" s="130"/>
      <c r="B13" s="109"/>
      <c r="C13" s="66"/>
      <c r="D13" s="66"/>
      <c r="E13" s="109"/>
      <c r="F13" s="109"/>
      <c r="G13" s="566" t="s">
        <v>172</v>
      </c>
      <c r="H13" s="566"/>
      <c r="I13" s="567">
        <f>'1ª Med_Contr'!I13:J13</f>
        <v>4457665.79</v>
      </c>
      <c r="J13" s="568"/>
    </row>
    <row r="14" spans="1:10" ht="16.5">
      <c r="A14" s="130"/>
      <c r="B14" s="109"/>
      <c r="C14" s="66"/>
      <c r="D14" s="66"/>
      <c r="E14" s="108"/>
      <c r="F14" s="108"/>
      <c r="G14" s="561" t="s">
        <v>113</v>
      </c>
      <c r="H14" s="561"/>
      <c r="I14" s="570">
        <f>CONSOLIDA!C16</f>
        <v>379826.28000000009</v>
      </c>
      <c r="J14" s="571"/>
    </row>
    <row r="15" spans="1:10" ht="16.5">
      <c r="A15" s="130"/>
      <c r="B15" s="109"/>
      <c r="C15" s="66"/>
      <c r="D15" s="66"/>
      <c r="E15" s="108"/>
      <c r="F15" s="108"/>
      <c r="G15" s="561" t="s">
        <v>182</v>
      </c>
      <c r="H15" s="561"/>
      <c r="I15" s="562">
        <f>CONSOLIDA!E16</f>
        <v>0</v>
      </c>
      <c r="J15" s="563"/>
    </row>
    <row r="16" spans="1:10" ht="16.5">
      <c r="A16" s="130"/>
      <c r="B16" s="109"/>
      <c r="C16" s="66"/>
      <c r="D16" s="66"/>
      <c r="E16" s="108"/>
      <c r="F16" s="108"/>
      <c r="G16" s="561" t="s">
        <v>181</v>
      </c>
      <c r="H16" s="561"/>
      <c r="I16" s="562">
        <f>CONSOLIDA!G16</f>
        <v>0</v>
      </c>
      <c r="J16" s="563"/>
    </row>
    <row r="17" spans="1:113" ht="17.25" thickBot="1">
      <c r="A17" s="130"/>
      <c r="B17" s="109"/>
      <c r="C17" s="66"/>
      <c r="D17" s="66"/>
      <c r="E17" s="108"/>
      <c r="F17" s="66"/>
      <c r="G17" s="66"/>
      <c r="H17" s="143"/>
      <c r="I17" s="143"/>
      <c r="J17" s="128"/>
      <c r="K17" s="564" t="s">
        <v>186</v>
      </c>
      <c r="L17" s="565"/>
      <c r="M17" s="565"/>
      <c r="N17" s="565"/>
    </row>
    <row r="18" spans="1:113" ht="15" customHeight="1">
      <c r="A18" s="551" t="s">
        <v>5</v>
      </c>
      <c r="B18" s="553" t="s">
        <v>43</v>
      </c>
      <c r="C18" s="556" t="s">
        <v>183</v>
      </c>
      <c r="D18" s="548" t="s">
        <v>36</v>
      </c>
      <c r="E18" s="548" t="s">
        <v>115</v>
      </c>
      <c r="F18" s="548" t="s">
        <v>36</v>
      </c>
      <c r="G18" s="548" t="s">
        <v>257</v>
      </c>
      <c r="H18" s="548" t="s">
        <v>36</v>
      </c>
      <c r="I18" s="548" t="s">
        <v>258</v>
      </c>
      <c r="J18" s="548" t="s">
        <v>36</v>
      </c>
      <c r="K18" s="548" t="s">
        <v>184</v>
      </c>
      <c r="L18" s="548" t="s">
        <v>36</v>
      </c>
      <c r="M18" s="548" t="s">
        <v>185</v>
      </c>
      <c r="N18" s="548" t="s">
        <v>36</v>
      </c>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row>
    <row r="19" spans="1:113" ht="18" customHeight="1">
      <c r="A19" s="552"/>
      <c r="B19" s="554"/>
      <c r="C19" s="557"/>
      <c r="D19" s="549"/>
      <c r="E19" s="549"/>
      <c r="F19" s="549"/>
      <c r="G19" s="549"/>
      <c r="H19" s="549"/>
      <c r="I19" s="549"/>
      <c r="J19" s="549"/>
      <c r="K19" s="549"/>
      <c r="L19" s="549"/>
      <c r="M19" s="549"/>
      <c r="N19" s="549"/>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row>
    <row r="20" spans="1:113" ht="21" customHeight="1" thickBot="1">
      <c r="A20" s="552"/>
      <c r="B20" s="555"/>
      <c r="C20" s="557"/>
      <c r="D20" s="549"/>
      <c r="E20" s="550"/>
      <c r="F20" s="549"/>
      <c r="G20" s="550"/>
      <c r="H20" s="549"/>
      <c r="I20" s="550"/>
      <c r="J20" s="549"/>
      <c r="K20" s="550"/>
      <c r="L20" s="550"/>
      <c r="M20" s="550"/>
      <c r="N20" s="550"/>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row>
    <row r="21" spans="1:113" s="111" customFormat="1" ht="18">
      <c r="A21" s="115"/>
      <c r="B21" s="118"/>
      <c r="C21" s="91"/>
      <c r="D21" s="90"/>
      <c r="E21" s="92"/>
      <c r="F21" s="90"/>
      <c r="G21" s="92"/>
      <c r="H21" s="90"/>
      <c r="I21" s="92"/>
      <c r="J21" s="90"/>
      <c r="K21" s="205"/>
      <c r="L21" s="206"/>
      <c r="M21" s="268"/>
      <c r="N21" s="206"/>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row>
    <row r="22" spans="1:113" s="111" customFormat="1" ht="18">
      <c r="A22" s="116" t="e">
        <f>CONSOLIDA!#REF!</f>
        <v>#REF!</v>
      </c>
      <c r="B22" s="119" t="e">
        <f>CONSOLIDA!#REF!</f>
        <v>#REF!</v>
      </c>
      <c r="C22" s="94" t="e">
        <f>#REF!+#REF!+#REF!</f>
        <v>#REF!</v>
      </c>
      <c r="D22" s="93" t="e">
        <f>C22/$C$28</f>
        <v>#REF!</v>
      </c>
      <c r="E22" s="165" t="e">
        <f>#REF!</f>
        <v>#REF!</v>
      </c>
      <c r="F22" s="93" t="e">
        <f>E22/(SUM($I$15:$I$16))</f>
        <v>#REF!</v>
      </c>
      <c r="G22" s="95" t="e">
        <f>'10ª Med_Contr'!G22+#REF!+#REF!</f>
        <v>#REF!</v>
      </c>
      <c r="H22" s="93" t="e">
        <f>G22/C$28</f>
        <v>#REF!</v>
      </c>
      <c r="I22" s="95" t="e">
        <f>C22-G22</f>
        <v>#REF!</v>
      </c>
      <c r="J22" s="93" t="e">
        <f>I22/C$28</f>
        <v>#REF!</v>
      </c>
      <c r="K22" s="207" t="e">
        <f>IF(#REF!&lt;&gt;0,#REF!-'1ª Med_Contr'!E22-'2ª Med_Contr'!E22-'3ª Med_Contr'!E22-'4ª Med_Contr'!E22-'5ª Med_Contr'!E22-'6ª Med_Contr'!E22-'7ª Med_Contr'!E22-'8ª Med_Contr'!E22-'9ª Med_Contr'!E22-'10ª Med_Contr'!E22-'11ª Med_Contr'!E22-'12ª Med_Contr'!E22,0)</f>
        <v>#REF!</v>
      </c>
      <c r="L22" s="208" t="e">
        <f>K22/#REF!</f>
        <v>#REF!</v>
      </c>
      <c r="M22" s="269" t="e">
        <f>IF(#REF!&lt;&gt;0,SUM(#REF!)-'1ª Med_Adit'!E22-'2ª Med_Adit'!E22-'3ª Med_Adit'!E22-'4ª Med_Adit'!E22-'5ª Med_Adit'!E22-'6ª Med_Adit'!E22-'7ª Med_Adit'!E22-'8ª Med_Adit'!E22-'9ª Med_Adit'!E22-'10ª Med_Adit'!E22-'11ª Med_Adit'!E22-'12ª Med_Adit'!E22,0)</f>
        <v>#REF!</v>
      </c>
      <c r="N22" s="208" t="e">
        <f>M22/SUM(#REF!)</f>
        <v>#REF!</v>
      </c>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row>
    <row r="23" spans="1:113" s="111" customFormat="1" ht="18">
      <c r="A23" s="116" t="e">
        <f>CONSOLIDA!#REF!</f>
        <v>#REF!</v>
      </c>
      <c r="B23" s="119" t="e">
        <f>CONSOLIDA!#REF!</f>
        <v>#REF!</v>
      </c>
      <c r="C23" s="94" t="e">
        <f>#REF!+#REF!+#REF!</f>
        <v>#REF!</v>
      </c>
      <c r="D23" s="93" t="e">
        <f>C23/$C$28</f>
        <v>#REF!</v>
      </c>
      <c r="E23" s="165" t="e">
        <f>#REF!</f>
        <v>#REF!</v>
      </c>
      <c r="F23" s="93" t="e">
        <f>E23/(SUM($I$15:$I$16))</f>
        <v>#REF!</v>
      </c>
      <c r="G23" s="95" t="e">
        <f>'10ª Med_Contr'!G23+#REF!+#REF!</f>
        <v>#REF!</v>
      </c>
      <c r="H23" s="93" t="e">
        <f>G23/C$28</f>
        <v>#REF!</v>
      </c>
      <c r="I23" s="95" t="e">
        <f>C23-G23</f>
        <v>#REF!</v>
      </c>
      <c r="J23" s="93" t="e">
        <f>I23/C$28</f>
        <v>#REF!</v>
      </c>
      <c r="K23" s="207" t="e">
        <f>IF(#REF!&lt;&gt;0,#REF!-'1ª Med_Contr'!E23-'2ª Med_Contr'!E23-'3ª Med_Contr'!E23-'4ª Med_Contr'!E23-'5ª Med_Contr'!E23-'6ª Med_Contr'!E23-'7ª Med_Contr'!E23-'8ª Med_Contr'!E23-'9ª Med_Contr'!E23-'10ª Med_Contr'!E23-'11ª Med_Contr'!E23-'12ª Med_Contr'!E23,0)</f>
        <v>#REF!</v>
      </c>
      <c r="L23" s="208" t="e">
        <f>K23/#REF!</f>
        <v>#REF!</v>
      </c>
      <c r="M23" s="269" t="e">
        <f>IF(#REF!&lt;&gt;0,SUM(#REF!)-'1ª Med_Adit'!E23-'2ª Med_Adit'!E23-'3ª Med_Adit'!E23-'4ª Med_Adit'!E23-'5ª Med_Adit'!E23-'6ª Med_Adit'!E23-'7ª Med_Adit'!E23-'8ª Med_Adit'!E23-'9ª Med_Adit'!E23-'10ª Med_Adit'!E23-'11ª Med_Adit'!E23-'12ª Med_Adit'!E23,0)</f>
        <v>#REF!</v>
      </c>
      <c r="N23" s="208" t="e">
        <f>M23/SUM(#REF!)</f>
        <v>#REF!</v>
      </c>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row>
    <row r="24" spans="1:113" s="111" customFormat="1" ht="33">
      <c r="A24" s="116" t="str">
        <f>CONSOLIDA!A14</f>
        <v>2.0</v>
      </c>
      <c r="B24" s="119" t="str">
        <f>CONSOLIDA!B14</f>
        <v xml:space="preserve">INSTALAÇÕES ELÉTRICAS: QUADRA POLIESPORTIVA </v>
      </c>
      <c r="C24" s="96">
        <f>Elétrica!M201+Elétrica!O201+Elétrica!N201</f>
        <v>0</v>
      </c>
      <c r="D24" s="93" t="e">
        <f>C24/$C$28</f>
        <v>#REF!</v>
      </c>
      <c r="E24" s="165">
        <f>Elétrica!CC201</f>
        <v>0</v>
      </c>
      <c r="F24" s="93" t="e">
        <f>E24/(SUM($I$15:$I$16))</f>
        <v>#DIV/0!</v>
      </c>
      <c r="G24" s="95">
        <f>'10ª Med_Contr'!G24+Elétrica!BZ201+Elétrica!CC201</f>
        <v>0</v>
      </c>
      <c r="H24" s="93" t="e">
        <f>G24/C$28</f>
        <v>#REF!</v>
      </c>
      <c r="I24" s="95">
        <f>C24-G24</f>
        <v>0</v>
      </c>
      <c r="J24" s="93" t="e">
        <f>I24/C$28</f>
        <v>#REF!</v>
      </c>
      <c r="K24" s="207">
        <f>IF(Elétrica!CR201&lt;&gt;0,Elétrica!M201-'1ª Med_Contr'!E24-'2ª Med_Contr'!E24-'3ª Med_Contr'!E24-'4ª Med_Contr'!E24-'5ª Med_Contr'!E24-'6ª Med_Contr'!E24-'7ª Med_Contr'!E24-'8ª Med_Contr'!E24-'9ª Med_Contr'!E24-'10ª Med_Contr'!E24-'11ª Med_Contr'!E24-'12ª Med_Contr'!E24,0)</f>
        <v>0</v>
      </c>
      <c r="L24" s="208" t="e">
        <f>K24/Elétrica!M201</f>
        <v>#DIV/0!</v>
      </c>
      <c r="M24" s="269">
        <f>IF(Elétrica!CU201&lt;&gt;0,SUM(Elétrica!N201:O201)-'1ª Med_Adit'!E24-'2ª Med_Adit'!E24-'3ª Med_Adit'!E24-'4ª Med_Adit'!E24-'5ª Med_Adit'!E24-'6ª Med_Adit'!E24-'7ª Med_Adit'!E24-'8ª Med_Adit'!E24-'9ª Med_Adit'!E24-'10ª Med_Adit'!E24-'11ª Med_Adit'!E24-'12ª Med_Adit'!E24,0)</f>
        <v>0</v>
      </c>
      <c r="N24" s="208" t="e">
        <f>M24/SUM(Elétrica!N201:O201)</f>
        <v>#DIV/0!</v>
      </c>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row>
    <row r="25" spans="1:113" s="111" customFormat="1" ht="18">
      <c r="A25" s="116" t="e">
        <f>CONSOLIDA!#REF!</f>
        <v>#REF!</v>
      </c>
      <c r="B25" s="119" t="e">
        <f>CONSOLIDA!#REF!</f>
        <v>#REF!</v>
      </c>
      <c r="C25" s="96" t="e">
        <f>#REF!+#REF!+#REF!</f>
        <v>#REF!</v>
      </c>
      <c r="D25" s="93" t="e">
        <f>C25/$C$28</f>
        <v>#REF!</v>
      </c>
      <c r="E25" s="165" t="e">
        <f>#REF!</f>
        <v>#REF!</v>
      </c>
      <c r="F25" s="93" t="e">
        <f>E25/(SUM($I$15:$I$16))</f>
        <v>#REF!</v>
      </c>
      <c r="G25" s="95" t="e">
        <f>'10ª Med_Contr'!G25+#REF!+#REF!</f>
        <v>#REF!</v>
      </c>
      <c r="H25" s="93" t="e">
        <f>G25/C$28</f>
        <v>#REF!</v>
      </c>
      <c r="I25" s="95" t="e">
        <f>C25-G25</f>
        <v>#REF!</v>
      </c>
      <c r="J25" s="93" t="e">
        <f>I25/C$28</f>
        <v>#REF!</v>
      </c>
      <c r="K25" s="207" t="e">
        <f>IF(#REF!&lt;&gt;0,#REF!-'1ª Med_Contr'!E25-'2ª Med_Contr'!E25-'3ª Med_Contr'!E25-'4ª Med_Contr'!E25-'5ª Med_Contr'!E25-'6ª Med_Contr'!E25-'7ª Med_Contr'!E25-'8ª Med_Contr'!E25-'9ª Med_Contr'!E25-'10ª Med_Contr'!E25-'11ª Med_Contr'!E25-'12ª Med_Contr'!E25,0)</f>
        <v>#REF!</v>
      </c>
      <c r="L25" s="208" t="e">
        <f>K25/#REF!</f>
        <v>#REF!</v>
      </c>
      <c r="M25" s="269" t="e">
        <f>IF(#REF!&lt;&gt;0,SUM(#REF!)-'1ª Med_Adit'!E25-'2ª Med_Adit'!E25-'3ª Med_Adit'!E25-'4ª Med_Adit'!E25-'5ª Med_Adit'!E25-'6ª Med_Adit'!E25-'7ª Med_Adit'!E25-'8ª Med_Adit'!E25-'9ª Med_Adit'!E25-'10ª Med_Adit'!E25-'11ª Med_Adit'!E25-'12ª Med_Adit'!E25,0)</f>
        <v>#REF!</v>
      </c>
      <c r="N25" s="208" t="e">
        <f>M25/SUM(#REF!)</f>
        <v>#REF!</v>
      </c>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row>
    <row r="26" spans="1:113" s="111" customFormat="1" ht="66">
      <c r="A26" s="116" t="str">
        <f>CONSOLIDA!A13</f>
        <v>1.0</v>
      </c>
      <c r="B26" s="119" t="str">
        <f>CONSOLIDA!B13</f>
        <v>CONSTRUÇÃO DE QUADRA POLI-ESPORTIVA COBERTA COM ARQUIBANCADA DE 2 DEGRAUS NAS DUAS LATERAIS  - DIMENSÃO DA QUADRA 24X32M</v>
      </c>
      <c r="C26" s="96">
        <f>Quadra!L47+Quadra!M47+Quadra!N47</f>
        <v>360676.5400000001</v>
      </c>
      <c r="D26" s="93" t="e">
        <f>C26/$C$28</f>
        <v>#REF!</v>
      </c>
      <c r="E26" s="165">
        <f>Quadra!CB47</f>
        <v>0</v>
      </c>
      <c r="F26" s="93" t="e">
        <f>E26/(SUM($I$15:$I$16))</f>
        <v>#DIV/0!</v>
      </c>
      <c r="G26" s="95">
        <f>'10ª Med_Contr'!G26+Quadra!BY47+Quadra!CB47</f>
        <v>2189.5</v>
      </c>
      <c r="H26" s="93" t="e">
        <f>G26/C$28</f>
        <v>#REF!</v>
      </c>
      <c r="I26" s="95">
        <f>C26-G26</f>
        <v>358487.0400000001</v>
      </c>
      <c r="J26" s="93" t="e">
        <f>I26/C$28</f>
        <v>#REF!</v>
      </c>
      <c r="K26" s="207">
        <f>IF(Quadra!CQ47&lt;&gt;0,Quadra!L47-'1ª Med_Contr'!E26-'2ª Med_Contr'!E26-'3ª Med_Contr'!E26-'4ª Med_Contr'!E26-'5ª Med_Contr'!E26-'6ª Med_Contr'!E26-'7ª Med_Contr'!E26-'8ª Med_Contr'!E26-'9ª Med_Contr'!E26-'10ª Med_Contr'!E26-'11ª Med_Contr'!E26-'12ª Med_Contr'!E26,0)</f>
        <v>358487.0400000001</v>
      </c>
      <c r="L26" s="208">
        <f>K26/Quadra!L47</f>
        <v>0.99392946377937419</v>
      </c>
      <c r="M26" s="269">
        <f>IF(Quadra!CT47&lt;&gt;0,SUM(Quadra!M47:N47)-'1ª Med_Adit'!E26-'2ª Med_Adit'!E26-'3ª Med_Adit'!E26-'4ª Med_Adit'!E26-'5ª Med_Adit'!E26-'6ª Med_Adit'!E26-'7ª Med_Adit'!E26-'8ª Med_Adit'!E26-'9ª Med_Adit'!E26-'10ª Med_Adit'!E26-'11ª Med_Adit'!E26-'12ª Med_Adit'!E26,0)</f>
        <v>0</v>
      </c>
      <c r="N26" s="208" t="e">
        <f>M26/SUM(Quadra!M47:N47)</f>
        <v>#DIV/0!</v>
      </c>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row>
    <row r="27" spans="1:113" ht="18.75" thickBot="1">
      <c r="A27" s="117"/>
      <c r="B27" s="120"/>
      <c r="C27" s="112"/>
      <c r="D27" s="112"/>
      <c r="E27" s="112"/>
      <c r="F27" s="112"/>
      <c r="G27" s="112"/>
      <c r="H27" s="112"/>
      <c r="I27" s="112"/>
      <c r="J27" s="112"/>
      <c r="K27" s="271"/>
      <c r="L27" s="272"/>
      <c r="M27" s="270"/>
      <c r="N27" s="209"/>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row>
    <row r="28" spans="1:113" ht="18.75" thickBot="1">
      <c r="A28" s="544" t="s">
        <v>71</v>
      </c>
      <c r="B28" s="545"/>
      <c r="C28" s="99" t="e">
        <f t="shared" ref="C28:J28" si="0">SUM(C22:C27)</f>
        <v>#REF!</v>
      </c>
      <c r="D28" s="98" t="e">
        <f t="shared" si="0"/>
        <v>#REF!</v>
      </c>
      <c r="E28" s="99" t="e">
        <f t="shared" si="0"/>
        <v>#REF!</v>
      </c>
      <c r="F28" s="98" t="e">
        <f t="shared" si="0"/>
        <v>#REF!</v>
      </c>
      <c r="G28" s="99" t="e">
        <f t="shared" si="0"/>
        <v>#REF!</v>
      </c>
      <c r="H28" s="98" t="e">
        <f t="shared" si="0"/>
        <v>#REF!</v>
      </c>
      <c r="I28" s="99" t="e">
        <f t="shared" si="0"/>
        <v>#REF!</v>
      </c>
      <c r="J28" s="98" t="e">
        <f t="shared" si="0"/>
        <v>#REF!</v>
      </c>
      <c r="K28" s="99" t="e">
        <f>SUM(K22:K27)</f>
        <v>#REF!</v>
      </c>
      <c r="L28" s="98" t="e">
        <f>K28/CONSOLIDA!C16</f>
        <v>#REF!</v>
      </c>
      <c r="M28" s="99" t="e">
        <f>SUM(M22:M27)</f>
        <v>#REF!</v>
      </c>
      <c r="N28" s="98" t="e">
        <f>M28/(CONSOLIDA!E16+CONSOLIDA!G16)</f>
        <v>#REF!</v>
      </c>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row>
    <row r="29" spans="1:113" ht="15.75">
      <c r="A29" s="132"/>
      <c r="B29" s="100"/>
      <c r="C29" s="101"/>
      <c r="D29" s="101"/>
      <c r="E29" s="101"/>
      <c r="F29" s="102"/>
      <c r="G29" s="108"/>
      <c r="H29" s="108"/>
      <c r="I29" s="108"/>
      <c r="J29" s="12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row>
    <row r="30" spans="1:113" ht="15.75">
      <c r="A30" s="133"/>
      <c r="B30" s="142"/>
      <c r="C30" s="168"/>
      <c r="D30" s="193"/>
      <c r="E30" s="101"/>
      <c r="F30" s="102"/>
      <c r="G30" s="109"/>
      <c r="H30" s="109"/>
      <c r="I30" s="109"/>
      <c r="J30" s="194"/>
    </row>
    <row r="31" spans="1:113" ht="16.5" thickBot="1">
      <c r="A31" s="133"/>
      <c r="B31" s="142" t="s">
        <v>174</v>
      </c>
      <c r="C31" s="168" t="e">
        <f>E28</f>
        <v>#REF!</v>
      </c>
      <c r="D31" s="193"/>
      <c r="E31" s="101"/>
      <c r="F31" s="102"/>
      <c r="G31" s="109"/>
      <c r="H31" s="109"/>
      <c r="I31" s="109"/>
      <c r="J31" s="194"/>
    </row>
    <row r="32" spans="1:113" ht="18.75" thickBot="1">
      <c r="A32" s="133"/>
      <c r="B32" s="166" t="s">
        <v>175</v>
      </c>
      <c r="C32" s="170" t="e">
        <f>C31</f>
        <v>#REF!</v>
      </c>
      <c r="D32" s="167" t="e">
        <f>C32/C28</f>
        <v>#REF!</v>
      </c>
      <c r="E32" s="101"/>
      <c r="F32" s="102"/>
      <c r="G32" s="109"/>
      <c r="H32" s="109"/>
      <c r="I32" s="109"/>
      <c r="J32" s="194"/>
    </row>
    <row r="33" spans="1:10" ht="15.75">
      <c r="A33" s="133"/>
      <c r="B33" s="142"/>
      <c r="C33" s="141"/>
      <c r="D33" s="101"/>
      <c r="E33" s="101"/>
      <c r="F33" s="102"/>
      <c r="G33" s="109"/>
      <c r="H33" s="109"/>
      <c r="I33" s="109"/>
      <c r="J33" s="194"/>
    </row>
    <row r="34" spans="1:10" ht="18">
      <c r="A34" s="132"/>
      <c r="B34" s="171" t="s">
        <v>176</v>
      </c>
      <c r="C34" s="546" t="e">
        <f ca="1">UPPER([3]!VExtenso(C31))</f>
        <v>#NAME?</v>
      </c>
      <c r="D34" s="546"/>
      <c r="E34" s="546"/>
      <c r="F34" s="546"/>
      <c r="G34" s="546"/>
      <c r="H34" s="546"/>
      <c r="I34" s="546"/>
      <c r="J34" s="547"/>
    </row>
    <row r="35" spans="1:10" ht="18">
      <c r="A35" s="132"/>
      <c r="B35" s="172"/>
      <c r="C35" s="546"/>
      <c r="D35" s="546"/>
      <c r="E35" s="546"/>
      <c r="F35" s="546"/>
      <c r="G35" s="546"/>
      <c r="H35" s="546"/>
      <c r="I35" s="546"/>
      <c r="J35" s="547"/>
    </row>
    <row r="36" spans="1:10" ht="15.75">
      <c r="A36" s="132"/>
      <c r="B36" s="100"/>
      <c r="C36" s="101"/>
      <c r="D36" s="101"/>
      <c r="E36" s="101"/>
      <c r="F36" s="102"/>
      <c r="G36" s="108"/>
      <c r="H36" s="108"/>
      <c r="I36" s="108"/>
      <c r="J36" s="128"/>
    </row>
    <row r="37" spans="1:10" ht="15.75">
      <c r="A37" s="132"/>
      <c r="B37" s="100"/>
      <c r="C37" s="101"/>
      <c r="D37" s="101"/>
      <c r="E37" s="101"/>
      <c r="F37" s="102"/>
      <c r="G37" s="108"/>
      <c r="H37" s="108"/>
      <c r="I37" s="108"/>
      <c r="J37" s="128"/>
    </row>
    <row r="38" spans="1:10" ht="15.75">
      <c r="A38" s="134"/>
      <c r="B38" s="100"/>
      <c r="C38" s="108"/>
      <c r="D38" s="101"/>
      <c r="E38" s="108"/>
      <c r="F38" s="108"/>
      <c r="G38" s="108"/>
      <c r="H38" s="108"/>
      <c r="I38" s="108"/>
      <c r="J38" s="128"/>
    </row>
    <row r="39" spans="1:10" ht="15.75" customHeight="1">
      <c r="A39" s="134"/>
      <c r="B39" s="266" t="s">
        <v>65</v>
      </c>
      <c r="C39" s="108"/>
      <c r="D39" s="558" t="s">
        <v>123</v>
      </c>
      <c r="E39" s="558"/>
      <c r="F39" s="558"/>
      <c r="H39" s="559" t="s">
        <v>122</v>
      </c>
      <c r="I39" s="559"/>
      <c r="J39" s="560"/>
    </row>
    <row r="40" spans="1:10" ht="16.5" thickBot="1">
      <c r="A40" s="135"/>
      <c r="B40" s="136"/>
      <c r="C40" s="137"/>
      <c r="D40" s="137"/>
      <c r="E40" s="138"/>
      <c r="F40" s="138"/>
      <c r="G40" s="138"/>
      <c r="H40" s="138"/>
      <c r="I40" s="138"/>
      <c r="J40" s="139"/>
    </row>
  </sheetData>
  <mergeCells count="40">
    <mergeCell ref="A6:J6"/>
    <mergeCell ref="G7:H7"/>
    <mergeCell ref="I7:J7"/>
    <mergeCell ref="G8:H8"/>
    <mergeCell ref="I8:J8"/>
    <mergeCell ref="G9:H9"/>
    <mergeCell ref="I9:J9"/>
    <mergeCell ref="G10:H10"/>
    <mergeCell ref="I10:J10"/>
    <mergeCell ref="G11:H11"/>
    <mergeCell ref="I11:J11"/>
    <mergeCell ref="G13:H13"/>
    <mergeCell ref="I13:J13"/>
    <mergeCell ref="G12:H12"/>
    <mergeCell ref="I12:J12"/>
    <mergeCell ref="G14:H14"/>
    <mergeCell ref="I14:J14"/>
    <mergeCell ref="G15:H15"/>
    <mergeCell ref="I15:J15"/>
    <mergeCell ref="G16:H16"/>
    <mergeCell ref="I16:J16"/>
    <mergeCell ref="M18:M20"/>
    <mergeCell ref="K17:N17"/>
    <mergeCell ref="D39:F39"/>
    <mergeCell ref="H39:J39"/>
    <mergeCell ref="N18:N20"/>
    <mergeCell ref="K18:K20"/>
    <mergeCell ref="L18:L20"/>
    <mergeCell ref="D18:D20"/>
    <mergeCell ref="E18:E20"/>
    <mergeCell ref="A28:B28"/>
    <mergeCell ref="C34:J35"/>
    <mergeCell ref="H18:H20"/>
    <mergeCell ref="I18:I20"/>
    <mergeCell ref="J18:J20"/>
    <mergeCell ref="F18:F20"/>
    <mergeCell ref="G18:G20"/>
    <mergeCell ref="A18:A20"/>
    <mergeCell ref="B18:B20"/>
    <mergeCell ref="C18:C20"/>
  </mergeCells>
  <printOptions horizontalCentered="1" verticalCentered="1"/>
  <pageMargins left="0.39370078740157483" right="0.39370078740157483" top="0.39370078740157483" bottom="0.39370078740157483" header="0.39370078740157483" footer="0.39370078740157483"/>
  <pageSetup paperSize="9" scale="55" orientation="landscape" horizontalDpi="150" verticalDpi="150" r:id="rId1"/>
  <headerFooter alignWithMargins="0">
    <oddHeader>Página &amp;P de &amp;N</oddHeader>
    <oddFooter>&amp;C&amp;F</oddFooter>
  </headerFooter>
  <rowBreaks count="1" manualBreakCount="1">
    <brk id="40" max="9" man="1"/>
  </rowBreaks>
  <colBreaks count="1" manualBreakCount="1">
    <brk id="10" max="51" man="1"/>
  </colBreaks>
  <drawing r:id="rId2"/>
</worksheet>
</file>

<file path=xl/worksheets/sheet30.xml><?xml version="1.0" encoding="utf-8"?>
<worksheet xmlns="http://schemas.openxmlformats.org/spreadsheetml/2006/main" xmlns:r="http://schemas.openxmlformats.org/officeDocument/2006/relationships">
  <sheetPr codeName="Plan32">
    <tabColor indexed="52"/>
    <pageSetUpPr fitToPage="1"/>
  </sheetPr>
  <dimension ref="A1:AA40"/>
  <sheetViews>
    <sheetView view="pageBreakPreview" zoomScale="75" workbookViewId="0">
      <selection activeCell="AE37" sqref="AE37"/>
    </sheetView>
  </sheetViews>
  <sheetFormatPr defaultRowHeight="12.75"/>
  <cols>
    <col min="1" max="1" width="6.7109375" customWidth="1"/>
    <col min="2" max="2" width="33.7109375" customWidth="1"/>
    <col min="3" max="3" width="13" customWidth="1"/>
    <col min="4" max="4" width="9.42578125" bestFit="1" customWidth="1"/>
    <col min="5" max="5" width="10.85546875" customWidth="1"/>
    <col min="6" max="6" width="6.85546875" customWidth="1"/>
    <col min="7" max="7" width="10.85546875" customWidth="1"/>
    <col min="8" max="8" width="6.85546875" customWidth="1"/>
    <col min="9" max="9" width="11.7109375" bestFit="1" customWidth="1"/>
    <col min="10" max="10" width="6.85546875" customWidth="1"/>
    <col min="11" max="11" width="11.7109375" customWidth="1"/>
    <col min="12" max="12" width="6.85546875" customWidth="1"/>
    <col min="13" max="13" width="11.7109375" bestFit="1" customWidth="1"/>
    <col min="14" max="14" width="6.85546875" customWidth="1"/>
    <col min="15" max="15" width="11.7109375" customWidth="1"/>
    <col min="16" max="16" width="8.140625" bestFit="1" customWidth="1"/>
    <col min="17" max="17" width="11.7109375" hidden="1" customWidth="1"/>
    <col min="18" max="18" width="8.140625" hidden="1" customWidth="1"/>
    <col min="19" max="19" width="11.7109375" hidden="1" customWidth="1"/>
    <col min="20" max="20" width="8.140625" hidden="1" customWidth="1"/>
    <col min="21" max="21" width="11.7109375" hidden="1" customWidth="1"/>
    <col min="22" max="22" width="8.140625" hidden="1" customWidth="1"/>
    <col min="23" max="23" width="12.42578125" hidden="1" customWidth="1"/>
    <col min="24" max="24" width="8.140625" hidden="1" customWidth="1"/>
    <col min="25" max="25" width="12.28515625" hidden="1" customWidth="1"/>
    <col min="26" max="26" width="7.85546875" hidden="1" customWidth="1"/>
  </cols>
  <sheetData>
    <row r="1" spans="1:27">
      <c r="A1" s="67"/>
      <c r="B1" s="67"/>
      <c r="C1" s="67"/>
      <c r="D1" s="67"/>
      <c r="E1" s="67"/>
      <c r="F1" s="67"/>
      <c r="G1" s="67"/>
      <c r="H1" s="67"/>
      <c r="I1" s="67"/>
    </row>
    <row r="2" spans="1:27" ht="23.25">
      <c r="A2" s="68"/>
      <c r="B2" s="67"/>
      <c r="C2" s="69" t="s">
        <v>23</v>
      </c>
      <c r="D2" s="67"/>
      <c r="E2" s="67"/>
      <c r="F2" s="67"/>
      <c r="G2" s="67"/>
      <c r="H2" s="67"/>
      <c r="I2" s="67"/>
    </row>
    <row r="3" spans="1:27" ht="23.25">
      <c r="A3" s="68"/>
      <c r="B3" s="67"/>
      <c r="C3" s="69" t="s">
        <v>27</v>
      </c>
      <c r="D3" s="67"/>
      <c r="E3" s="67"/>
      <c r="F3" s="67"/>
      <c r="G3" s="67"/>
      <c r="H3" s="67"/>
      <c r="I3" s="67"/>
    </row>
    <row r="4" spans="1:27" ht="23.25">
      <c r="A4" s="68"/>
      <c r="B4" s="67"/>
      <c r="C4" s="70" t="s">
        <v>169</v>
      </c>
      <c r="D4" s="67"/>
      <c r="E4" s="67"/>
      <c r="F4" s="67"/>
      <c r="G4" s="67"/>
      <c r="H4" s="67"/>
      <c r="I4" s="67"/>
    </row>
    <row r="5" spans="1:27" ht="23.25">
      <c r="A5" s="68" t="s">
        <v>28</v>
      </c>
      <c r="B5" s="68"/>
      <c r="C5" s="68"/>
      <c r="D5" s="68"/>
      <c r="E5" s="68"/>
      <c r="F5" s="68"/>
      <c r="G5" s="68"/>
      <c r="I5" s="145"/>
    </row>
    <row r="6" spans="1:27" ht="18">
      <c r="A6" s="20" t="str">
        <f>CONSOLIDA!A6</f>
        <v>ESTABELECIMENTO: EE MARIO CORREA DA COSTA - QUADRA POLIESPORTIVA COBERTA</v>
      </c>
      <c r="B6" s="71"/>
      <c r="C6" s="71"/>
      <c r="D6" s="71"/>
      <c r="E6" s="67"/>
      <c r="F6" s="67"/>
    </row>
    <row r="7" spans="1:27" ht="18">
      <c r="A7" s="20" t="str">
        <f>CONSOLIDA!A7</f>
        <v>MUNICÍPIO: PARANAITA-MT</v>
      </c>
      <c r="B7" s="71"/>
      <c r="C7" s="71"/>
      <c r="D7" s="71"/>
      <c r="E7" s="67"/>
      <c r="F7" s="67"/>
      <c r="G7" s="145" t="s">
        <v>106</v>
      </c>
      <c r="H7" s="221">
        <v>180</v>
      </c>
      <c r="I7" s="144" t="s">
        <v>105</v>
      </c>
    </row>
    <row r="8" spans="1:27" ht="18">
      <c r="A8" s="20" t="str">
        <f>CONSOLIDA!A8</f>
        <v xml:space="preserve">ENDEREÇO: VIA 2, CENTRO </v>
      </c>
      <c r="B8" s="72"/>
      <c r="C8" s="72"/>
      <c r="D8" s="73"/>
      <c r="E8" s="67"/>
      <c r="F8" s="67"/>
      <c r="G8" s="67"/>
      <c r="H8" s="67"/>
      <c r="I8" s="67"/>
    </row>
    <row r="9" spans="1:27" ht="18">
      <c r="A9" s="20" t="s">
        <v>8</v>
      </c>
      <c r="B9" s="72"/>
      <c r="C9" s="72"/>
      <c r="D9" s="73"/>
      <c r="E9" s="67"/>
      <c r="F9" s="67"/>
      <c r="G9" s="67"/>
      <c r="H9" s="67"/>
      <c r="I9" s="67"/>
    </row>
    <row r="10" spans="1:27" ht="18">
      <c r="A10" s="182" t="str">
        <f>CONSOLIDA!B14</f>
        <v xml:space="preserve">INSTALAÇÕES ELÉTRICAS: QUADRA POLIESPORTIVA </v>
      </c>
      <c r="B10" s="74"/>
      <c r="C10" s="72"/>
      <c r="D10" s="73"/>
      <c r="E10" s="67"/>
      <c r="F10" s="67"/>
      <c r="G10" s="67"/>
      <c r="H10" s="67"/>
      <c r="I10" s="67"/>
    </row>
    <row r="11" spans="1:27" ht="15.75">
      <c r="A11" s="11"/>
      <c r="B11" s="74"/>
      <c r="C11" s="72"/>
      <c r="D11" s="73"/>
      <c r="E11" s="67"/>
      <c r="F11" s="67"/>
      <c r="G11" s="67"/>
      <c r="H11" s="67"/>
      <c r="I11" s="67"/>
    </row>
    <row r="12" spans="1:27" ht="13.5" thickBot="1">
      <c r="A12" s="627" t="s">
        <v>28</v>
      </c>
      <c r="B12" s="658"/>
      <c r="C12" s="658"/>
      <c r="D12" s="658"/>
      <c r="E12" s="659"/>
      <c r="F12" s="659"/>
      <c r="G12" s="659"/>
      <c r="H12" s="659"/>
      <c r="I12" s="659"/>
      <c r="J12" s="659"/>
      <c r="K12" s="659"/>
      <c r="L12" s="659"/>
      <c r="M12" s="659"/>
      <c r="N12" s="659"/>
      <c r="O12" s="659"/>
      <c r="P12" s="659"/>
      <c r="Q12" s="659"/>
      <c r="R12" s="659"/>
      <c r="S12" s="659"/>
      <c r="T12" s="659"/>
    </row>
    <row r="13" spans="1:27" s="75" customFormat="1" ht="16.5" thickBot="1">
      <c r="A13" s="650" t="s">
        <v>5</v>
      </c>
      <c r="B13" s="631" t="s">
        <v>29</v>
      </c>
      <c r="C13" s="613" t="s">
        <v>30</v>
      </c>
      <c r="D13" s="613"/>
      <c r="E13" s="654" t="s">
        <v>31</v>
      </c>
      <c r="F13" s="655"/>
      <c r="G13" s="655"/>
      <c r="H13" s="655"/>
      <c r="I13" s="655"/>
      <c r="J13" s="655"/>
      <c r="K13" s="655"/>
      <c r="L13" s="655"/>
      <c r="M13" s="655"/>
      <c r="N13" s="655"/>
      <c r="O13" s="655"/>
      <c r="P13" s="655"/>
      <c r="Q13" s="655"/>
      <c r="R13" s="655"/>
      <c r="S13" s="655"/>
      <c r="T13" s="655"/>
      <c r="U13" s="655"/>
      <c r="V13" s="655"/>
      <c r="W13" s="655"/>
      <c r="X13" s="655"/>
      <c r="Y13" s="655"/>
      <c r="Z13" s="656"/>
    </row>
    <row r="14" spans="1:27" s="75" customFormat="1" ht="16.5" thickBot="1">
      <c r="A14" s="651"/>
      <c r="B14" s="632"/>
      <c r="C14" s="613"/>
      <c r="D14" s="613"/>
      <c r="E14" s="657" t="s">
        <v>32</v>
      </c>
      <c r="F14" s="657"/>
      <c r="G14" s="657" t="s">
        <v>33</v>
      </c>
      <c r="H14" s="657"/>
      <c r="I14" s="657" t="s">
        <v>34</v>
      </c>
      <c r="J14" s="657"/>
      <c r="K14" s="657" t="s">
        <v>61</v>
      </c>
      <c r="L14" s="657"/>
      <c r="M14" s="657" t="s">
        <v>25</v>
      </c>
      <c r="N14" s="657"/>
      <c r="O14" s="657" t="s">
        <v>26</v>
      </c>
      <c r="P14" s="657"/>
      <c r="Q14" s="657" t="s">
        <v>125</v>
      </c>
      <c r="R14" s="657"/>
      <c r="S14" s="657" t="s">
        <v>126</v>
      </c>
      <c r="T14" s="657"/>
      <c r="U14" s="657" t="s">
        <v>127</v>
      </c>
      <c r="V14" s="657"/>
      <c r="W14" s="657" t="s">
        <v>128</v>
      </c>
      <c r="X14" s="657"/>
      <c r="Y14" s="657" t="s">
        <v>129</v>
      </c>
      <c r="Z14" s="657"/>
    </row>
    <row r="15" spans="1:27" s="75" customFormat="1" ht="15.75" thickBot="1">
      <c r="A15" s="652"/>
      <c r="B15" s="653"/>
      <c r="C15" s="76" t="s">
        <v>35</v>
      </c>
      <c r="D15" s="77" t="s">
        <v>36</v>
      </c>
      <c r="E15" s="76" t="s">
        <v>35</v>
      </c>
      <c r="F15" s="77" t="s">
        <v>36</v>
      </c>
      <c r="G15" s="78" t="s">
        <v>37</v>
      </c>
      <c r="H15" s="79" t="s">
        <v>36</v>
      </c>
      <c r="I15" s="78" t="s">
        <v>37</v>
      </c>
      <c r="J15" s="79" t="s">
        <v>36</v>
      </c>
      <c r="K15" s="78" t="s">
        <v>37</v>
      </c>
      <c r="L15" s="79" t="s">
        <v>36</v>
      </c>
      <c r="M15" s="78" t="s">
        <v>37</v>
      </c>
      <c r="N15" s="79" t="s">
        <v>36</v>
      </c>
      <c r="O15" s="78" t="s">
        <v>37</v>
      </c>
      <c r="P15" s="79" t="s">
        <v>36</v>
      </c>
      <c r="Q15" s="78" t="s">
        <v>37</v>
      </c>
      <c r="R15" s="79" t="s">
        <v>36</v>
      </c>
      <c r="S15" s="78" t="s">
        <v>37</v>
      </c>
      <c r="T15" s="79" t="s">
        <v>36</v>
      </c>
      <c r="U15" s="78" t="s">
        <v>37</v>
      </c>
      <c r="V15" s="79" t="s">
        <v>36</v>
      </c>
      <c r="W15" s="78" t="s">
        <v>37</v>
      </c>
      <c r="X15" s="79" t="s">
        <v>36</v>
      </c>
      <c r="Y15" s="78" t="s">
        <v>37</v>
      </c>
      <c r="Z15" s="79" t="s">
        <v>36</v>
      </c>
    </row>
    <row r="16" spans="1:27" ht="35.25" customHeight="1">
      <c r="A16" s="55" t="s">
        <v>53</v>
      </c>
      <c r="B16" s="56" t="str">
        <f>Elétrica!D12</f>
        <v>ELÉTRICA BAIXA TENSÃO - QUADRA DE ESPORTES</v>
      </c>
      <c r="C16" s="59">
        <f>Elétrica!M47</f>
        <v>19149.739999999998</v>
      </c>
      <c r="D16" s="57">
        <f>(C16/$C$17)</f>
        <v>1</v>
      </c>
      <c r="E16" s="60">
        <f>C16*F16/100</f>
        <v>0</v>
      </c>
      <c r="F16" s="61">
        <v>0</v>
      </c>
      <c r="G16" s="60">
        <f>C16*H16/100</f>
        <v>0</v>
      </c>
      <c r="H16" s="62">
        <v>0</v>
      </c>
      <c r="I16" s="60">
        <f>C16*J16/100</f>
        <v>0</v>
      </c>
      <c r="J16" s="63">
        <v>0</v>
      </c>
      <c r="K16" s="64">
        <f>C16*L16/100</f>
        <v>0</v>
      </c>
      <c r="L16" s="62">
        <v>0</v>
      </c>
      <c r="M16" s="60">
        <f>C16*N16/100</f>
        <v>0</v>
      </c>
      <c r="N16" s="63">
        <v>0</v>
      </c>
      <c r="O16" s="60">
        <v>19149.740000000002</v>
      </c>
      <c r="P16" s="62">
        <v>100</v>
      </c>
      <c r="Q16" s="64">
        <f>C16*R16/100</f>
        <v>1914.9739999999997</v>
      </c>
      <c r="R16" s="62">
        <v>10</v>
      </c>
      <c r="S16" s="60">
        <f>(C16*T16)/100</f>
        <v>1914.9739999999997</v>
      </c>
      <c r="T16" s="63">
        <v>10</v>
      </c>
      <c r="U16" s="64">
        <f>(V16*C16)/100</f>
        <v>1914.9739999999997</v>
      </c>
      <c r="V16" s="62">
        <v>10</v>
      </c>
      <c r="W16" s="60">
        <f>(X16*C16)/100</f>
        <v>2872.4609999999998</v>
      </c>
      <c r="X16" s="63">
        <v>15</v>
      </c>
      <c r="Y16" s="60">
        <f>(Z16*C16)/100</f>
        <v>2872.4609999999998</v>
      </c>
      <c r="Z16" s="63">
        <v>15</v>
      </c>
      <c r="AA16" s="267"/>
    </row>
    <row r="17" spans="1:26" s="75" customFormat="1" ht="15">
      <c r="A17" s="645" t="s">
        <v>38</v>
      </c>
      <c r="B17" s="646"/>
      <c r="C17" s="22">
        <f>SUM(C16:C16)</f>
        <v>19149.739999999998</v>
      </c>
      <c r="D17" s="58">
        <f>SUM(D16:D16)</f>
        <v>1</v>
      </c>
      <c r="E17" s="85">
        <f>SUM(E16:E16)</f>
        <v>0</v>
      </c>
      <c r="F17" s="86">
        <f>E17/$C$17</f>
        <v>0</v>
      </c>
      <c r="G17" s="87">
        <f>SUM(G16:G16)</f>
        <v>0</v>
      </c>
      <c r="H17" s="86">
        <f>G17/$C$17</f>
        <v>0</v>
      </c>
      <c r="I17" s="85">
        <f>SUM(I16:I16)</f>
        <v>0</v>
      </c>
      <c r="J17" s="86">
        <f>I17/$C$17</f>
        <v>0</v>
      </c>
      <c r="K17" s="87">
        <f>SUM(K16:K16)</f>
        <v>0</v>
      </c>
      <c r="L17" s="86">
        <f>K17/$C$17</f>
        <v>0</v>
      </c>
      <c r="M17" s="85">
        <f>SUM(M16:M16)</f>
        <v>0</v>
      </c>
      <c r="N17" s="86">
        <f>M17/$C$17</f>
        <v>0</v>
      </c>
      <c r="O17" s="87">
        <f>SUM(O16:O16)</f>
        <v>19149.740000000002</v>
      </c>
      <c r="P17" s="86">
        <f>O17/$C$17</f>
        <v>1.0000000000000002</v>
      </c>
      <c r="Q17" s="87">
        <f>SUM(Q16:Q16)</f>
        <v>1914.9739999999997</v>
      </c>
      <c r="R17" s="86">
        <f>Q17/$C$17</f>
        <v>9.9999999999999992E-2</v>
      </c>
      <c r="S17" s="85">
        <f>SUM(S16:S16)</f>
        <v>1914.9739999999997</v>
      </c>
      <c r="T17" s="86">
        <f>S17/$C$17</f>
        <v>9.9999999999999992E-2</v>
      </c>
      <c r="U17" s="87">
        <f>SUM(U16:U16)</f>
        <v>1914.9739999999997</v>
      </c>
      <c r="V17" s="86">
        <f>U17/$C$17</f>
        <v>9.9999999999999992E-2</v>
      </c>
      <c r="W17" s="85">
        <f>SUM(W16:W16)</f>
        <v>2872.4609999999998</v>
      </c>
      <c r="X17" s="86">
        <f>W17/$C$17</f>
        <v>0.15</v>
      </c>
      <c r="Y17" s="87">
        <f>SUM(Y16:Y16)</f>
        <v>2872.4609999999998</v>
      </c>
      <c r="Z17" s="86">
        <f>Y17/$C$17</f>
        <v>0.15</v>
      </c>
    </row>
    <row r="18" spans="1:26" s="75" customFormat="1" ht="15">
      <c r="A18" s="645" t="s">
        <v>312</v>
      </c>
      <c r="B18" s="646"/>
      <c r="C18" s="19"/>
      <c r="D18" s="88"/>
      <c r="E18" s="85">
        <f>SUM(E17)</f>
        <v>0</v>
      </c>
      <c r="F18" s="86">
        <f>E18/C17</f>
        <v>0</v>
      </c>
      <c r="G18" s="87">
        <f t="shared" ref="G18:Z18" si="0">E18+G17</f>
        <v>0</v>
      </c>
      <c r="H18" s="88">
        <f t="shared" si="0"/>
        <v>0</v>
      </c>
      <c r="I18" s="85">
        <f t="shared" si="0"/>
        <v>0</v>
      </c>
      <c r="J18" s="86">
        <f t="shared" si="0"/>
        <v>0</v>
      </c>
      <c r="K18" s="87">
        <f t="shared" si="0"/>
        <v>0</v>
      </c>
      <c r="L18" s="88">
        <f t="shared" si="0"/>
        <v>0</v>
      </c>
      <c r="M18" s="85">
        <f t="shared" si="0"/>
        <v>0</v>
      </c>
      <c r="N18" s="86">
        <f t="shared" si="0"/>
        <v>0</v>
      </c>
      <c r="O18" s="87">
        <f t="shared" si="0"/>
        <v>19149.740000000002</v>
      </c>
      <c r="P18" s="88">
        <f t="shared" si="0"/>
        <v>1.0000000000000002</v>
      </c>
      <c r="Q18" s="87" t="e">
        <f>#REF!+Q17</f>
        <v>#REF!</v>
      </c>
      <c r="R18" s="88" t="e">
        <f>#REF!+R17</f>
        <v>#REF!</v>
      </c>
      <c r="S18" s="85" t="e">
        <f t="shared" si="0"/>
        <v>#REF!</v>
      </c>
      <c r="T18" s="86" t="e">
        <f t="shared" si="0"/>
        <v>#REF!</v>
      </c>
      <c r="U18" s="87" t="e">
        <f t="shared" si="0"/>
        <v>#REF!</v>
      </c>
      <c r="V18" s="88" t="e">
        <f t="shared" si="0"/>
        <v>#REF!</v>
      </c>
      <c r="W18" s="85" t="e">
        <f t="shared" si="0"/>
        <v>#REF!</v>
      </c>
      <c r="X18" s="86" t="e">
        <f t="shared" si="0"/>
        <v>#REF!</v>
      </c>
      <c r="Y18" s="87" t="e">
        <f t="shared" si="0"/>
        <v>#REF!</v>
      </c>
      <c r="Z18" s="86" t="e">
        <f t="shared" si="0"/>
        <v>#REF!</v>
      </c>
    </row>
    <row r="19" spans="1:26" ht="15.75" thickBot="1">
      <c r="A19" s="647"/>
      <c r="B19" s="648"/>
      <c r="C19" s="648"/>
      <c r="D19" s="648"/>
      <c r="E19" s="648"/>
      <c r="F19" s="648"/>
      <c r="G19" s="648"/>
      <c r="H19" s="648"/>
      <c r="I19" s="648"/>
      <c r="J19" s="648"/>
      <c r="K19" s="648"/>
      <c r="L19" s="648"/>
      <c r="M19" s="648"/>
      <c r="N19" s="648"/>
      <c r="O19" s="648"/>
      <c r="P19" s="648"/>
      <c r="Q19" s="648"/>
      <c r="R19" s="648"/>
      <c r="S19" s="648"/>
      <c r="T19" s="648"/>
      <c r="U19" s="648"/>
      <c r="V19" s="648"/>
      <c r="W19" s="648"/>
      <c r="X19" s="648"/>
      <c r="Y19" s="648"/>
      <c r="Z19" s="649"/>
    </row>
    <row r="20" spans="1:26" ht="15">
      <c r="A20" s="677"/>
      <c r="B20" s="677"/>
      <c r="C20" s="677"/>
      <c r="D20" s="677"/>
      <c r="E20" s="677"/>
      <c r="F20" s="677"/>
      <c r="G20" s="677"/>
      <c r="H20" s="677"/>
      <c r="I20" s="677"/>
      <c r="J20" s="677"/>
      <c r="K20" s="677"/>
      <c r="L20" s="677"/>
      <c r="M20" s="677"/>
      <c r="N20" s="677"/>
      <c r="O20" s="677"/>
      <c r="P20" s="677"/>
      <c r="Q20" s="677"/>
      <c r="R20" s="677"/>
      <c r="S20" s="677"/>
      <c r="T20" s="677"/>
      <c r="U20" s="677"/>
      <c r="V20" s="677"/>
      <c r="W20" s="677"/>
      <c r="X20" s="677"/>
      <c r="Y20" s="677"/>
      <c r="Z20" s="677"/>
    </row>
    <row r="21" spans="1:26" ht="15">
      <c r="A21" s="677"/>
      <c r="B21" s="677"/>
      <c r="C21" s="677"/>
      <c r="D21" s="677"/>
      <c r="E21" s="677"/>
      <c r="F21" s="677"/>
      <c r="G21" s="677"/>
      <c r="H21" s="677"/>
      <c r="I21" s="677"/>
      <c r="J21" s="677"/>
      <c r="K21" s="677"/>
      <c r="L21" s="677"/>
      <c r="M21" s="677"/>
      <c r="N21" s="677"/>
      <c r="O21" s="677"/>
      <c r="P21" s="677"/>
      <c r="Q21" s="677"/>
      <c r="R21" s="677"/>
      <c r="S21" s="677"/>
      <c r="T21" s="677"/>
      <c r="U21" s="677"/>
      <c r="V21" s="677"/>
      <c r="W21" s="677"/>
      <c r="X21" s="677"/>
      <c r="Y21" s="677"/>
      <c r="Z21" s="677"/>
    </row>
    <row r="22" spans="1:26" ht="15">
      <c r="A22" s="677"/>
      <c r="B22" s="677"/>
      <c r="C22" s="677"/>
      <c r="D22" s="677"/>
      <c r="E22" s="677"/>
      <c r="F22" s="677"/>
      <c r="G22" s="677"/>
      <c r="H22" s="677"/>
      <c r="I22" s="677"/>
      <c r="J22" s="677"/>
      <c r="K22" s="677"/>
      <c r="L22" s="677"/>
      <c r="M22" s="677"/>
      <c r="N22" s="677"/>
      <c r="O22" s="677"/>
      <c r="P22" s="677"/>
      <c r="Q22" s="677"/>
      <c r="R22" s="677"/>
      <c r="S22" s="677"/>
      <c r="T22" s="677"/>
      <c r="U22" s="677"/>
      <c r="V22" s="677"/>
      <c r="W22" s="677"/>
      <c r="X22" s="677"/>
      <c r="Y22" s="677"/>
      <c r="Z22" s="677"/>
    </row>
    <row r="23" spans="1:26" ht="15">
      <c r="A23" s="677"/>
      <c r="B23" s="677"/>
      <c r="C23" s="677"/>
      <c r="D23" s="677"/>
      <c r="E23" s="677"/>
      <c r="F23" s="677"/>
      <c r="G23" s="677"/>
      <c r="H23" s="677"/>
      <c r="I23" s="677"/>
      <c r="J23" s="677"/>
      <c r="K23" s="677"/>
      <c r="L23" s="677"/>
      <c r="M23" s="677"/>
      <c r="N23" s="677"/>
      <c r="O23" s="677"/>
      <c r="P23" s="677"/>
      <c r="Q23" s="677"/>
      <c r="R23" s="677"/>
      <c r="S23" s="677"/>
      <c r="T23" s="677"/>
      <c r="U23" s="677"/>
      <c r="V23" s="677"/>
      <c r="W23" s="677"/>
      <c r="X23" s="677"/>
      <c r="Y23" s="677"/>
      <c r="Z23" s="677"/>
    </row>
    <row r="24" spans="1:26" ht="15">
      <c r="A24" s="677"/>
      <c r="B24" s="677"/>
      <c r="C24" s="677"/>
      <c r="D24" s="677"/>
      <c r="E24" s="677"/>
      <c r="F24" s="677"/>
      <c r="G24" s="677"/>
      <c r="H24" s="677"/>
      <c r="I24" s="677"/>
      <c r="J24" s="677"/>
      <c r="K24" s="677"/>
      <c r="L24" s="677"/>
      <c r="M24" s="677"/>
      <c r="N24" s="677"/>
      <c r="O24" s="677"/>
      <c r="P24" s="677"/>
      <c r="Q24" s="677"/>
      <c r="R24" s="677"/>
      <c r="S24" s="677"/>
      <c r="T24" s="677"/>
      <c r="U24" s="677"/>
      <c r="V24" s="677"/>
      <c r="W24" s="677"/>
      <c r="X24" s="677"/>
      <c r="Y24" s="677"/>
      <c r="Z24" s="677"/>
    </row>
    <row r="25" spans="1:26" ht="15">
      <c r="A25" s="677"/>
      <c r="B25" s="677"/>
      <c r="C25" s="677"/>
      <c r="D25" s="677"/>
      <c r="E25" s="677"/>
      <c r="F25" s="677"/>
      <c r="G25" s="677"/>
      <c r="H25" s="677"/>
      <c r="I25" s="677"/>
      <c r="J25" s="677"/>
      <c r="K25" s="677"/>
      <c r="L25" s="677"/>
      <c r="M25" s="677"/>
      <c r="N25" s="677"/>
      <c r="O25" s="677"/>
      <c r="P25" s="677"/>
      <c r="Q25" s="677"/>
      <c r="R25" s="677"/>
      <c r="S25" s="677"/>
      <c r="T25" s="677"/>
      <c r="U25" s="677"/>
      <c r="V25" s="677"/>
      <c r="W25" s="677"/>
      <c r="X25" s="677"/>
      <c r="Y25" s="677"/>
      <c r="Z25" s="677"/>
    </row>
    <row r="26" spans="1:26" ht="15">
      <c r="A26" s="677"/>
      <c r="B26" s="677"/>
      <c r="C26" s="677"/>
      <c r="D26" s="677"/>
      <c r="E26" s="677"/>
      <c r="F26" s="677"/>
      <c r="G26" s="677"/>
      <c r="H26" s="677"/>
      <c r="I26" s="677"/>
      <c r="J26" s="677"/>
      <c r="K26" s="677"/>
      <c r="L26" s="677"/>
      <c r="M26" s="677"/>
      <c r="N26" s="677"/>
      <c r="O26" s="677"/>
      <c r="P26" s="677"/>
      <c r="Q26" s="677"/>
      <c r="R26" s="677"/>
      <c r="S26" s="677"/>
      <c r="T26" s="677"/>
      <c r="U26" s="677"/>
      <c r="V26" s="677"/>
      <c r="W26" s="677"/>
      <c r="X26" s="677"/>
      <c r="Y26" s="677"/>
      <c r="Z26" s="677"/>
    </row>
    <row r="27" spans="1:26" ht="15">
      <c r="A27" s="677"/>
      <c r="B27" s="677"/>
      <c r="C27" s="677"/>
      <c r="D27" s="677"/>
      <c r="E27" s="677"/>
      <c r="F27" s="677"/>
      <c r="G27" s="677"/>
      <c r="H27" s="677"/>
      <c r="I27" s="677"/>
      <c r="J27" s="677"/>
      <c r="K27" s="677"/>
      <c r="L27" s="677"/>
      <c r="M27" s="677"/>
      <c r="N27" s="677"/>
      <c r="O27" s="677"/>
      <c r="P27" s="677"/>
      <c r="Q27" s="677"/>
      <c r="R27" s="677"/>
      <c r="S27" s="677"/>
      <c r="T27" s="677"/>
      <c r="U27" s="677"/>
      <c r="V27" s="677"/>
      <c r="W27" s="677"/>
      <c r="X27" s="677"/>
      <c r="Y27" s="677"/>
      <c r="Z27" s="677"/>
    </row>
    <row r="28" spans="1:26" ht="15">
      <c r="A28" s="677"/>
      <c r="B28" s="677"/>
      <c r="C28" s="677"/>
      <c r="D28" s="677"/>
      <c r="E28" s="677"/>
      <c r="F28" s="677"/>
      <c r="G28" s="677"/>
      <c r="H28" s="677"/>
      <c r="I28" s="677"/>
      <c r="J28" s="677"/>
      <c r="K28" s="677"/>
      <c r="L28" s="677"/>
      <c r="M28" s="677"/>
      <c r="N28" s="677"/>
      <c r="O28" s="677"/>
      <c r="P28" s="677"/>
      <c r="Q28" s="677"/>
      <c r="R28" s="677"/>
      <c r="S28" s="677"/>
      <c r="T28" s="677"/>
      <c r="U28" s="677"/>
      <c r="V28" s="677"/>
      <c r="W28" s="677"/>
      <c r="X28" s="677"/>
      <c r="Y28" s="677"/>
      <c r="Z28" s="677"/>
    </row>
    <row r="29" spans="1:26" ht="15">
      <c r="A29" s="677"/>
      <c r="B29" s="677"/>
      <c r="C29" s="677"/>
      <c r="D29" s="677"/>
      <c r="E29" s="677"/>
      <c r="F29" s="677"/>
      <c r="G29" s="677"/>
      <c r="H29" s="677"/>
      <c r="I29" s="677"/>
      <c r="J29" s="677"/>
      <c r="K29" s="677"/>
      <c r="L29" s="677"/>
      <c r="M29" s="677"/>
      <c r="N29" s="677"/>
      <c r="O29" s="677"/>
      <c r="P29" s="677"/>
      <c r="Q29" s="677"/>
      <c r="R29" s="677"/>
      <c r="S29" s="677"/>
      <c r="T29" s="677"/>
      <c r="U29" s="677"/>
      <c r="V29" s="677"/>
      <c r="W29" s="677"/>
      <c r="X29" s="677"/>
      <c r="Y29" s="677"/>
      <c r="Z29" s="677"/>
    </row>
    <row r="30" spans="1:26" ht="15">
      <c r="A30" s="677"/>
      <c r="B30" s="677"/>
      <c r="C30" s="677"/>
      <c r="D30" s="677"/>
      <c r="E30" s="677"/>
      <c r="F30" s="677"/>
      <c r="G30" s="677"/>
      <c r="H30" s="677"/>
      <c r="I30" s="677"/>
      <c r="J30" s="677"/>
      <c r="K30" s="677"/>
      <c r="L30" s="677"/>
      <c r="M30" s="677"/>
      <c r="N30" s="677"/>
      <c r="O30" s="677"/>
      <c r="P30" s="677"/>
      <c r="Q30" s="677"/>
      <c r="R30" s="677"/>
      <c r="S30" s="677"/>
      <c r="T30" s="677"/>
      <c r="U30" s="677"/>
      <c r="V30" s="677"/>
      <c r="W30" s="677"/>
      <c r="X30" s="677"/>
      <c r="Y30" s="677"/>
      <c r="Z30" s="677"/>
    </row>
    <row r="31" spans="1:26" ht="15">
      <c r="A31" s="677"/>
      <c r="B31" s="677"/>
      <c r="C31" s="677"/>
      <c r="D31" s="677"/>
      <c r="E31" s="677"/>
      <c r="F31" s="677"/>
      <c r="G31" s="677"/>
      <c r="H31" s="677"/>
      <c r="I31" s="677"/>
      <c r="J31" s="677"/>
      <c r="K31" s="677"/>
      <c r="L31" s="677"/>
      <c r="M31" s="677"/>
      <c r="N31" s="677"/>
      <c r="O31" s="677"/>
      <c r="P31" s="677"/>
      <c r="Q31" s="677"/>
      <c r="R31" s="677"/>
      <c r="S31" s="677"/>
      <c r="T31" s="677"/>
      <c r="U31" s="677"/>
      <c r="V31" s="677"/>
      <c r="W31" s="677"/>
      <c r="X31" s="677"/>
      <c r="Y31" s="677"/>
      <c r="Z31" s="677"/>
    </row>
    <row r="33" spans="1:26" ht="13.5" thickBot="1"/>
    <row r="34" spans="1:26" ht="16.5" thickBot="1">
      <c r="A34" s="650" t="s">
        <v>5</v>
      </c>
      <c r="B34" s="631" t="s">
        <v>29</v>
      </c>
      <c r="C34" s="685" t="s">
        <v>30</v>
      </c>
      <c r="D34" s="686"/>
      <c r="E34" s="654" t="s">
        <v>31</v>
      </c>
      <c r="F34" s="655"/>
      <c r="G34" s="655"/>
      <c r="H34" s="655"/>
      <c r="I34" s="655"/>
      <c r="J34" s="655"/>
      <c r="K34" s="655"/>
      <c r="L34" s="655"/>
      <c r="M34" s="655"/>
      <c r="N34" s="655"/>
      <c r="O34" s="655"/>
      <c r="P34" s="655"/>
      <c r="Q34" s="655"/>
      <c r="R34" s="655"/>
      <c r="S34" s="655"/>
      <c r="T34" s="655"/>
      <c r="U34" s="655"/>
      <c r="V34" s="655"/>
      <c r="W34" s="655"/>
      <c r="X34" s="655"/>
      <c r="Y34" s="655"/>
      <c r="Z34" s="656"/>
    </row>
    <row r="35" spans="1:26" ht="16.5" thickBot="1">
      <c r="A35" s="651"/>
      <c r="B35" s="632"/>
      <c r="C35" s="564"/>
      <c r="D35" s="687"/>
      <c r="E35" s="683" t="s">
        <v>512</v>
      </c>
      <c r="F35" s="684"/>
      <c r="G35" s="683" t="s">
        <v>125</v>
      </c>
      <c r="H35" s="684"/>
      <c r="I35" s="683" t="s">
        <v>126</v>
      </c>
      <c r="J35" s="684"/>
      <c r="K35" s="683" t="s">
        <v>127</v>
      </c>
      <c r="L35" s="684"/>
      <c r="M35" s="683" t="s">
        <v>128</v>
      </c>
      <c r="N35" s="684"/>
      <c r="O35" s="683" t="s">
        <v>129</v>
      </c>
      <c r="P35" s="684"/>
      <c r="Q35" s="683" t="s">
        <v>125</v>
      </c>
      <c r="R35" s="684"/>
      <c r="S35" s="683" t="s">
        <v>126</v>
      </c>
      <c r="T35" s="684"/>
      <c r="U35" s="683" t="s">
        <v>127</v>
      </c>
      <c r="V35" s="684"/>
      <c r="W35" s="683" t="s">
        <v>128</v>
      </c>
      <c r="X35" s="684"/>
      <c r="Y35" s="683" t="s">
        <v>129</v>
      </c>
      <c r="Z35" s="684"/>
    </row>
    <row r="36" spans="1:26" ht="15.75" thickBot="1">
      <c r="A36" s="688"/>
      <c r="B36" s="633"/>
      <c r="C36" s="76" t="s">
        <v>35</v>
      </c>
      <c r="D36" s="77" t="s">
        <v>36</v>
      </c>
      <c r="E36" s="76" t="s">
        <v>35</v>
      </c>
      <c r="F36" s="77" t="s">
        <v>36</v>
      </c>
      <c r="G36" s="78" t="s">
        <v>37</v>
      </c>
      <c r="H36" s="79" t="s">
        <v>36</v>
      </c>
      <c r="I36" s="78" t="s">
        <v>37</v>
      </c>
      <c r="J36" s="79" t="s">
        <v>36</v>
      </c>
      <c r="K36" s="78" t="s">
        <v>37</v>
      </c>
      <c r="L36" s="79" t="s">
        <v>36</v>
      </c>
      <c r="M36" s="78" t="s">
        <v>37</v>
      </c>
      <c r="N36" s="79" t="s">
        <v>36</v>
      </c>
      <c r="O36" s="78" t="s">
        <v>37</v>
      </c>
      <c r="P36" s="79" t="s">
        <v>36</v>
      </c>
      <c r="Q36" s="78" t="s">
        <v>37</v>
      </c>
      <c r="R36" s="79" t="s">
        <v>36</v>
      </c>
      <c r="S36" s="78" t="s">
        <v>37</v>
      </c>
      <c r="T36" s="79" t="s">
        <v>36</v>
      </c>
      <c r="U36" s="78" t="s">
        <v>37</v>
      </c>
      <c r="V36" s="79" t="s">
        <v>36</v>
      </c>
      <c r="W36" s="78" t="s">
        <v>37</v>
      </c>
      <c r="X36" s="79" t="s">
        <v>36</v>
      </c>
      <c r="Y36" s="78" t="s">
        <v>37</v>
      </c>
      <c r="Z36" s="79" t="s">
        <v>36</v>
      </c>
    </row>
    <row r="37" spans="1:26" ht="30">
      <c r="A37" s="55" t="s">
        <v>53</v>
      </c>
      <c r="B37" s="56" t="str">
        <f>B16</f>
        <v>ELÉTRICA BAIXA TENSÃO - QUADRA DE ESPORTES</v>
      </c>
      <c r="C37" s="59">
        <f>C16</f>
        <v>19149.739999999998</v>
      </c>
      <c r="D37" s="57">
        <f>(C37/$C$17)</f>
        <v>1</v>
      </c>
      <c r="E37" s="60">
        <f>C37*F37/100</f>
        <v>0</v>
      </c>
      <c r="F37" s="61">
        <v>0</v>
      </c>
      <c r="G37" s="60">
        <f>C37*H37/100</f>
        <v>0</v>
      </c>
      <c r="H37" s="62">
        <v>0</v>
      </c>
      <c r="I37" s="60">
        <f>C37*J37/100</f>
        <v>0</v>
      </c>
      <c r="J37" s="63">
        <v>0</v>
      </c>
      <c r="K37" s="64">
        <f>C37*L37/100</f>
        <v>0</v>
      </c>
      <c r="L37" s="62">
        <v>0</v>
      </c>
      <c r="M37" s="60">
        <f>C37*N37/100</f>
        <v>0</v>
      </c>
      <c r="N37" s="63">
        <v>0</v>
      </c>
      <c r="O37" s="64">
        <f>C37*P37/100</f>
        <v>19149.739999999998</v>
      </c>
      <c r="P37" s="62">
        <v>100</v>
      </c>
      <c r="Q37" s="64">
        <f>C37*R37/100</f>
        <v>1914.9739999999997</v>
      </c>
      <c r="R37" s="62">
        <v>10</v>
      </c>
      <c r="S37" s="60">
        <f>(C37*T37)/100</f>
        <v>1914.9739999999997</v>
      </c>
      <c r="T37" s="63">
        <v>10</v>
      </c>
      <c r="U37" s="64">
        <f>(V37*C37)/100</f>
        <v>1914.9739999999997</v>
      </c>
      <c r="V37" s="62">
        <v>10</v>
      </c>
      <c r="W37" s="60">
        <f>(X37*C37)/100</f>
        <v>2872.4609999999998</v>
      </c>
      <c r="X37" s="63">
        <v>15</v>
      </c>
      <c r="Y37" s="60">
        <f>(Z37*C37)/100</f>
        <v>2872.4609999999998</v>
      </c>
      <c r="Z37" s="63">
        <v>15</v>
      </c>
    </row>
    <row r="38" spans="1:26" ht="15">
      <c r="A38" s="681" t="s">
        <v>38</v>
      </c>
      <c r="B38" s="682"/>
      <c r="C38" s="22">
        <f>SUM(C37:C37)</f>
        <v>19149.739999999998</v>
      </c>
      <c r="D38" s="58">
        <f>SUM(D37:D37)</f>
        <v>1</v>
      </c>
      <c r="E38" s="85">
        <f>SUM(E37:E37)</f>
        <v>0</v>
      </c>
      <c r="F38" s="86">
        <f>E38/$C$17</f>
        <v>0</v>
      </c>
      <c r="G38" s="87">
        <f>SUM(G37:G37)</f>
        <v>0</v>
      </c>
      <c r="H38" s="86">
        <f>G38/$C$17</f>
        <v>0</v>
      </c>
      <c r="I38" s="85">
        <f>SUM(I37:I37)</f>
        <v>0</v>
      </c>
      <c r="J38" s="86">
        <f>I38/$C$17</f>
        <v>0</v>
      </c>
      <c r="K38" s="87">
        <f>SUM(K37:K37)</f>
        <v>0</v>
      </c>
      <c r="L38" s="86">
        <f>K38/$C$17</f>
        <v>0</v>
      </c>
      <c r="M38" s="85">
        <f>SUM(M37:M37)</f>
        <v>0</v>
      </c>
      <c r="N38" s="86">
        <f>M38/$C$17</f>
        <v>0</v>
      </c>
      <c r="O38" s="87">
        <f>SUM(O37:O37)</f>
        <v>19149.739999999998</v>
      </c>
      <c r="P38" s="86">
        <f>O38/$C$17</f>
        <v>1</v>
      </c>
      <c r="Q38" s="87">
        <f>SUM(Q37:Q37)</f>
        <v>1914.9739999999997</v>
      </c>
      <c r="R38" s="86">
        <f>Q38/$C$17</f>
        <v>9.9999999999999992E-2</v>
      </c>
      <c r="S38" s="85">
        <f>SUM(S37:S37)</f>
        <v>1914.9739999999997</v>
      </c>
      <c r="T38" s="86">
        <f>S38/$C$17</f>
        <v>9.9999999999999992E-2</v>
      </c>
      <c r="U38" s="87">
        <f>SUM(U37:U37)</f>
        <v>1914.9739999999997</v>
      </c>
      <c r="V38" s="86">
        <f>U38/$C$17</f>
        <v>9.9999999999999992E-2</v>
      </c>
      <c r="W38" s="85">
        <f>SUM(W37:W37)</f>
        <v>2872.4609999999998</v>
      </c>
      <c r="X38" s="86">
        <f>W38/$C$17</f>
        <v>0.15</v>
      </c>
      <c r="Y38" s="87">
        <f>SUM(Y37:Y37)</f>
        <v>2872.4609999999998</v>
      </c>
      <c r="Z38" s="86">
        <f>Y38/$C$17</f>
        <v>0.15</v>
      </c>
    </row>
    <row r="39" spans="1:26" ht="15">
      <c r="A39" s="681" t="s">
        <v>312</v>
      </c>
      <c r="B39" s="682"/>
      <c r="C39" s="19"/>
      <c r="D39" s="88"/>
      <c r="E39" s="85">
        <f>SUM(E38)</f>
        <v>0</v>
      </c>
      <c r="F39" s="86">
        <f>E39/C38</f>
        <v>0</v>
      </c>
      <c r="G39" s="87">
        <f t="shared" ref="G39" si="1">E39+G38</f>
        <v>0</v>
      </c>
      <c r="H39" s="88">
        <f t="shared" ref="H39" si="2">F39+H38</f>
        <v>0</v>
      </c>
      <c r="I39" s="85">
        <f t="shared" ref="I39" si="3">G39+I38</f>
        <v>0</v>
      </c>
      <c r="J39" s="86">
        <f t="shared" ref="J39" si="4">H39+J38</f>
        <v>0</v>
      </c>
      <c r="K39" s="87">
        <f t="shared" ref="K39" si="5">I39+K38</f>
        <v>0</v>
      </c>
      <c r="L39" s="88">
        <f t="shared" ref="L39" si="6">J39+L38</f>
        <v>0</v>
      </c>
      <c r="M39" s="85">
        <f t="shared" ref="M39" si="7">K39+M38</f>
        <v>0</v>
      </c>
      <c r="N39" s="86">
        <f t="shared" ref="N39" si="8">L39+N38</f>
        <v>0</v>
      </c>
      <c r="O39" s="87">
        <f t="shared" ref="O39" si="9">M39+O38</f>
        <v>19149.739999999998</v>
      </c>
      <c r="P39" s="88">
        <f t="shared" ref="P39" si="10">N39+P38</f>
        <v>1</v>
      </c>
      <c r="Q39" s="87" t="e">
        <f>#REF!+Q38</f>
        <v>#REF!</v>
      </c>
      <c r="R39" s="88" t="e">
        <f>#REF!+R38</f>
        <v>#REF!</v>
      </c>
      <c r="S39" s="85" t="e">
        <f t="shared" ref="S39" si="11">Q39+S38</f>
        <v>#REF!</v>
      </c>
      <c r="T39" s="86" t="e">
        <f t="shared" ref="T39" si="12">R39+T38</f>
        <v>#REF!</v>
      </c>
      <c r="U39" s="87" t="e">
        <f t="shared" ref="U39" si="13">S39+U38</f>
        <v>#REF!</v>
      </c>
      <c r="V39" s="88" t="e">
        <f t="shared" ref="V39" si="14">T39+V38</f>
        <v>#REF!</v>
      </c>
      <c r="W39" s="85" t="e">
        <f t="shared" ref="W39" si="15">U39+W38</f>
        <v>#REF!</v>
      </c>
      <c r="X39" s="86" t="e">
        <f t="shared" ref="X39" si="16">V39+X38</f>
        <v>#REF!</v>
      </c>
      <c r="Y39" s="87" t="e">
        <f t="shared" ref="Y39" si="17">W39+Y38</f>
        <v>#REF!</v>
      </c>
      <c r="Z39" s="86" t="e">
        <f t="shared" ref="Z39" si="18">X39+Z38</f>
        <v>#REF!</v>
      </c>
    </row>
    <row r="40" spans="1:26" ht="15.75" thickBot="1">
      <c r="A40" s="678"/>
      <c r="B40" s="679"/>
      <c r="C40" s="679"/>
      <c r="D40" s="679"/>
      <c r="E40" s="679"/>
      <c r="F40" s="679"/>
      <c r="G40" s="679"/>
      <c r="H40" s="679"/>
      <c r="I40" s="679"/>
      <c r="J40" s="679"/>
      <c r="K40" s="679"/>
      <c r="L40" s="679"/>
      <c r="M40" s="679"/>
      <c r="N40" s="679"/>
      <c r="O40" s="679"/>
      <c r="P40" s="679"/>
      <c r="Q40" s="679"/>
      <c r="R40" s="679"/>
      <c r="S40" s="679"/>
      <c r="T40" s="679"/>
      <c r="U40" s="679"/>
      <c r="V40" s="679"/>
      <c r="W40" s="679"/>
      <c r="X40" s="679"/>
      <c r="Y40" s="679"/>
      <c r="Z40" s="680"/>
    </row>
  </sheetData>
  <mergeCells count="37">
    <mergeCell ref="Y14:Z14"/>
    <mergeCell ref="A17:B17"/>
    <mergeCell ref="O14:P14"/>
    <mergeCell ref="Q14:R14"/>
    <mergeCell ref="S14:T14"/>
    <mergeCell ref="U35:V35"/>
    <mergeCell ref="W35:X35"/>
    <mergeCell ref="A12:T12"/>
    <mergeCell ref="A13:A15"/>
    <mergeCell ref="B13:B15"/>
    <mergeCell ref="C13:D14"/>
    <mergeCell ref="E13:Z13"/>
    <mergeCell ref="E14:F14"/>
    <mergeCell ref="G14:H14"/>
    <mergeCell ref="I14:J14"/>
    <mergeCell ref="K14:L14"/>
    <mergeCell ref="M14:N14"/>
    <mergeCell ref="A18:B18"/>
    <mergeCell ref="A19:Z19"/>
    <mergeCell ref="U14:V14"/>
    <mergeCell ref="W14:X14"/>
    <mergeCell ref="Y35:Z35"/>
    <mergeCell ref="A38:B38"/>
    <mergeCell ref="A40:Z40"/>
    <mergeCell ref="A39:B39"/>
    <mergeCell ref="A34:A36"/>
    <mergeCell ref="B34:B36"/>
    <mergeCell ref="C34:D35"/>
    <mergeCell ref="E34:Z34"/>
    <mergeCell ref="E35:F35"/>
    <mergeCell ref="G35:H35"/>
    <mergeCell ref="I35:J35"/>
    <mergeCell ref="K35:L35"/>
    <mergeCell ref="M35:N35"/>
    <mergeCell ref="O35:P35"/>
    <mergeCell ref="Q35:R35"/>
    <mergeCell ref="S35:T35"/>
  </mergeCells>
  <phoneticPr fontId="22" type="noConversion"/>
  <printOptions horizontalCentered="1" verticalCentered="1"/>
  <pageMargins left="0.19685039370078741" right="0.19685039370078741" top="0.98425196850393704" bottom="0.98425196850393704" header="0.51181102362204722" footer="0.51181102362204722"/>
  <pageSetup paperSize="9" scale="84" orientation="landscape" r:id="rId1"/>
  <headerFooter alignWithMargins="0">
    <oddHeader>Página &amp;P de &amp;N</oddHeader>
    <oddFooter>&amp;F</oddFooter>
  </headerFooter>
  <drawing r:id="rId2"/>
</worksheet>
</file>

<file path=xl/worksheets/sheet31.xml><?xml version="1.0" encoding="utf-8"?>
<worksheet xmlns="http://schemas.openxmlformats.org/spreadsheetml/2006/main" xmlns:r="http://schemas.openxmlformats.org/officeDocument/2006/relationships">
  <dimension ref="A1:H46"/>
  <sheetViews>
    <sheetView view="pageBreakPreview" zoomScaleSheetLayoutView="100" workbookViewId="0">
      <selection activeCell="I19" sqref="I19"/>
    </sheetView>
  </sheetViews>
  <sheetFormatPr defaultRowHeight="12.75"/>
  <cols>
    <col min="1" max="1" width="9.140625" style="406"/>
    <col min="2" max="2" width="55.7109375" style="406" bestFit="1" customWidth="1"/>
    <col min="3" max="3" width="27.28515625" style="406" bestFit="1" customWidth="1"/>
    <col min="4" max="4" width="11" style="406" customWidth="1"/>
    <col min="5" max="5" width="10.85546875" style="406" bestFit="1" customWidth="1"/>
    <col min="6" max="16384" width="9.140625" style="406"/>
  </cols>
  <sheetData>
    <row r="1" spans="1:6">
      <c r="A1" s="453"/>
      <c r="B1" s="453"/>
      <c r="C1" s="453"/>
      <c r="D1" s="453"/>
      <c r="E1" s="453"/>
      <c r="F1" s="453"/>
    </row>
    <row r="2" spans="1:6">
      <c r="A2" s="453"/>
      <c r="B2" s="453"/>
      <c r="C2" s="453"/>
      <c r="D2" s="453"/>
      <c r="E2" s="453"/>
      <c r="F2" s="453"/>
    </row>
    <row r="3" spans="1:6">
      <c r="A3" s="453"/>
      <c r="B3" s="453"/>
      <c r="C3" s="453"/>
      <c r="D3" s="453"/>
      <c r="E3" s="453"/>
      <c r="F3" s="453"/>
    </row>
    <row r="4" spans="1:6">
      <c r="A4" s="453"/>
      <c r="B4" s="453"/>
      <c r="C4" s="453"/>
      <c r="D4" s="453"/>
      <c r="E4" s="453"/>
      <c r="F4" s="453"/>
    </row>
    <row r="5" spans="1:6">
      <c r="A5" s="453"/>
      <c r="B5" s="453"/>
      <c r="C5" s="453"/>
      <c r="D5" s="453"/>
      <c r="E5" s="453"/>
      <c r="F5" s="453"/>
    </row>
    <row r="6" spans="1:6" ht="15">
      <c r="A6" s="453"/>
      <c r="B6" s="671" t="s">
        <v>314</v>
      </c>
      <c r="C6" s="671"/>
      <c r="D6" s="671"/>
      <c r="E6" s="671"/>
      <c r="F6" s="453"/>
    </row>
    <row r="7" spans="1:6">
      <c r="A7" s="453"/>
      <c r="B7" s="453"/>
      <c r="C7" s="453"/>
      <c r="D7" s="453"/>
      <c r="E7" s="453"/>
      <c r="F7" s="453"/>
    </row>
    <row r="8" spans="1:6">
      <c r="A8" s="453"/>
      <c r="B8" s="453"/>
      <c r="C8" s="453"/>
      <c r="D8" s="453" t="s">
        <v>315</v>
      </c>
      <c r="E8" s="454">
        <v>40360</v>
      </c>
      <c r="F8" s="453"/>
    </row>
    <row r="9" spans="1:6" ht="13.5" thickBot="1">
      <c r="A9" s="453"/>
      <c r="B9" s="453"/>
      <c r="C9" s="453"/>
      <c r="D9" s="453"/>
      <c r="E9" s="453"/>
      <c r="F9" s="453"/>
    </row>
    <row r="10" spans="1:6" ht="15.75" thickBot="1">
      <c r="A10" s="453"/>
      <c r="B10" s="672" t="s">
        <v>316</v>
      </c>
      <c r="C10" s="673"/>
      <c r="D10" s="455" t="s">
        <v>317</v>
      </c>
      <c r="E10" s="456" t="s">
        <v>318</v>
      </c>
      <c r="F10" s="453"/>
    </row>
    <row r="11" spans="1:6">
      <c r="A11" s="453"/>
      <c r="B11" s="453" t="s">
        <v>319</v>
      </c>
      <c r="C11" s="453" t="s">
        <v>320</v>
      </c>
      <c r="D11" s="457">
        <v>0.04</v>
      </c>
      <c r="E11" s="457">
        <v>4.99E-2</v>
      </c>
      <c r="F11" s="453"/>
    </row>
    <row r="12" spans="1:6">
      <c r="A12" s="453"/>
      <c r="B12" s="453" t="s">
        <v>321</v>
      </c>
      <c r="C12" s="453" t="s">
        <v>322</v>
      </c>
      <c r="D12" s="457">
        <v>1.2500000000000001E-2</v>
      </c>
      <c r="E12" s="457">
        <v>1.5599999999999999E-2</v>
      </c>
      <c r="F12" s="453"/>
    </row>
    <row r="13" spans="1:6">
      <c r="A13" s="453"/>
      <c r="B13" s="453" t="s">
        <v>323</v>
      </c>
      <c r="C13" s="453" t="s">
        <v>324</v>
      </c>
      <c r="D13" s="457">
        <v>1.2500000000000001E-2</v>
      </c>
      <c r="E13" s="457">
        <v>1.5599999999999999E-2</v>
      </c>
      <c r="F13" s="453"/>
    </row>
    <row r="14" spans="1:6">
      <c r="A14" s="453"/>
      <c r="B14" s="453" t="s">
        <v>325</v>
      </c>
      <c r="C14" s="453" t="s">
        <v>326</v>
      </c>
      <c r="D14" s="457">
        <v>1.2999999999999999E-3</v>
      </c>
      <c r="E14" s="457">
        <v>1.6000000000000001E-3</v>
      </c>
      <c r="F14" s="453"/>
    </row>
    <row r="15" spans="1:6" ht="15">
      <c r="A15" s="453"/>
      <c r="B15" s="453"/>
      <c r="C15" s="458" t="s">
        <v>327</v>
      </c>
      <c r="D15" s="459">
        <f>SUM(D11:D14)</f>
        <v>6.6299999999999998E-2</v>
      </c>
      <c r="E15" s="459">
        <v>8.2600000000000007E-2</v>
      </c>
      <c r="F15" s="453"/>
    </row>
    <row r="16" spans="1:6" ht="13.5" thickBot="1">
      <c r="A16" s="453"/>
      <c r="B16" s="453"/>
      <c r="C16" s="453"/>
      <c r="D16" s="460"/>
      <c r="E16" s="460"/>
      <c r="F16" s="453"/>
    </row>
    <row r="17" spans="1:6" ht="15.75" thickBot="1">
      <c r="A17" s="453"/>
      <c r="B17" s="672" t="s">
        <v>328</v>
      </c>
      <c r="C17" s="673"/>
      <c r="D17" s="455" t="s">
        <v>317</v>
      </c>
      <c r="E17" s="456" t="s">
        <v>318</v>
      </c>
      <c r="F17" s="453"/>
    </row>
    <row r="18" spans="1:6">
      <c r="A18" s="453"/>
      <c r="B18" s="453" t="s">
        <v>329</v>
      </c>
      <c r="C18" s="453" t="s">
        <v>330</v>
      </c>
      <c r="D18" s="457">
        <v>7.4999999999999997E-2</v>
      </c>
      <c r="E18" s="457">
        <v>9.35E-2</v>
      </c>
      <c r="F18" s="453"/>
    </row>
    <row r="19" spans="1:6" ht="15">
      <c r="A19" s="453"/>
      <c r="B19" s="453"/>
      <c r="C19" s="458" t="s">
        <v>327</v>
      </c>
      <c r="D19" s="459">
        <f>SUM(D18)</f>
        <v>7.4999999999999997E-2</v>
      </c>
      <c r="E19" s="459">
        <f>SUM(E18)</f>
        <v>9.35E-2</v>
      </c>
      <c r="F19" s="453"/>
    </row>
    <row r="20" spans="1:6" ht="13.5" thickBot="1">
      <c r="A20" s="453"/>
      <c r="B20" s="453"/>
      <c r="C20" s="453"/>
      <c r="D20" s="460"/>
      <c r="E20" s="460"/>
      <c r="F20" s="453"/>
    </row>
    <row r="21" spans="1:6" ht="15.75" thickBot="1">
      <c r="A21" s="453"/>
      <c r="B21" s="674" t="s">
        <v>331</v>
      </c>
      <c r="C21" s="675"/>
      <c r="D21" s="461">
        <v>0.14130000000000001</v>
      </c>
      <c r="E21" s="462">
        <v>0.17610000000000001</v>
      </c>
      <c r="F21" s="453"/>
    </row>
    <row r="22" spans="1:6" ht="15.75" thickBot="1">
      <c r="A22" s="453"/>
      <c r="B22" s="672" t="s">
        <v>332</v>
      </c>
      <c r="C22" s="673"/>
      <c r="D22" s="455" t="s">
        <v>317</v>
      </c>
      <c r="E22" s="456" t="s">
        <v>318</v>
      </c>
      <c r="F22" s="453"/>
    </row>
    <row r="23" spans="1:6">
      <c r="A23" s="453"/>
      <c r="B23" s="453" t="s">
        <v>333</v>
      </c>
      <c r="C23" s="453" t="s">
        <v>334</v>
      </c>
      <c r="D23" s="457">
        <v>6.4999999999999997E-3</v>
      </c>
      <c r="E23" s="457">
        <v>8.0999999999999996E-3</v>
      </c>
      <c r="F23" s="453"/>
    </row>
    <row r="24" spans="1:6">
      <c r="A24" s="453"/>
      <c r="B24" s="453" t="s">
        <v>335</v>
      </c>
      <c r="C24" s="453" t="s">
        <v>336</v>
      </c>
      <c r="D24" s="457">
        <v>0.03</v>
      </c>
      <c r="E24" s="457">
        <v>3.7400000000000003E-2</v>
      </c>
      <c r="F24" s="453"/>
    </row>
    <row r="25" spans="1:6" ht="15">
      <c r="A25" s="453"/>
      <c r="B25" s="463" t="s">
        <v>337</v>
      </c>
      <c r="C25" s="463" t="s">
        <v>444</v>
      </c>
      <c r="D25" s="464">
        <v>1.6E-2</v>
      </c>
      <c r="E25" s="464">
        <v>1.9900000000000001E-2</v>
      </c>
      <c r="F25" s="453"/>
    </row>
    <row r="26" spans="1:6" ht="15">
      <c r="A26" s="453"/>
      <c r="B26" s="453"/>
      <c r="C26" s="458" t="s">
        <v>327</v>
      </c>
      <c r="D26" s="459">
        <f>SUM(D23:D25)</f>
        <v>5.2499999999999998E-2</v>
      </c>
      <c r="E26" s="459">
        <f>SUM(E23:E25)</f>
        <v>6.54E-2</v>
      </c>
      <c r="F26" s="453"/>
    </row>
    <row r="27" spans="1:6">
      <c r="A27" s="453"/>
      <c r="B27" s="453"/>
      <c r="C27" s="453"/>
      <c r="D27" s="460"/>
      <c r="E27" s="460"/>
      <c r="F27" s="453"/>
    </row>
    <row r="28" spans="1:6">
      <c r="A28" s="453"/>
      <c r="B28" s="453" t="s">
        <v>338</v>
      </c>
      <c r="C28" s="453"/>
      <c r="D28" s="465">
        <f>D15+D19+D26</f>
        <v>0.19379999999999997</v>
      </c>
      <c r="E28" s="465">
        <f>E26+E19+E15</f>
        <v>0.24149999999999999</v>
      </c>
      <c r="F28" s="453"/>
    </row>
    <row r="29" spans="1:6">
      <c r="A29" s="453"/>
      <c r="B29" s="453" t="s">
        <v>339</v>
      </c>
      <c r="C29" s="453"/>
      <c r="D29" s="457">
        <v>0.80220000000000002</v>
      </c>
      <c r="E29" s="457"/>
      <c r="F29" s="453"/>
    </row>
    <row r="30" spans="1:6">
      <c r="A30" s="453"/>
      <c r="B30" s="453" t="s">
        <v>340</v>
      </c>
      <c r="C30" s="453"/>
      <c r="D30" s="457">
        <v>1</v>
      </c>
      <c r="E30" s="457"/>
      <c r="F30" s="453"/>
    </row>
    <row r="31" spans="1:6">
      <c r="A31" s="453"/>
      <c r="B31" s="453" t="s">
        <v>341</v>
      </c>
      <c r="C31" s="453"/>
      <c r="D31" s="457">
        <f>D28</f>
        <v>0.19379999999999997</v>
      </c>
      <c r="E31" s="457">
        <f>E28</f>
        <v>0.24149999999999999</v>
      </c>
      <c r="F31" s="453"/>
    </row>
    <row r="32" spans="1:6">
      <c r="A32" s="453"/>
      <c r="B32" s="453"/>
      <c r="C32" s="453"/>
      <c r="D32" s="460"/>
      <c r="E32" s="460"/>
      <c r="F32" s="453"/>
    </row>
    <row r="33" spans="1:8">
      <c r="A33" s="453"/>
      <c r="B33" s="453"/>
      <c r="C33" s="453"/>
      <c r="D33" s="460"/>
      <c r="E33" s="460"/>
      <c r="F33" s="453"/>
    </row>
    <row r="34" spans="1:8">
      <c r="A34" s="453"/>
      <c r="B34" s="466" t="s">
        <v>342</v>
      </c>
      <c r="C34" s="453"/>
      <c r="D34" s="460"/>
      <c r="E34" s="460"/>
      <c r="F34" s="453"/>
    </row>
    <row r="35" spans="1:8">
      <c r="A35" s="453"/>
      <c r="B35" s="466" t="s">
        <v>343</v>
      </c>
      <c r="C35" s="453"/>
      <c r="D35" s="453"/>
      <c r="E35" s="453"/>
      <c r="F35" s="453"/>
    </row>
    <row r="36" spans="1:8">
      <c r="A36" s="453"/>
      <c r="B36" s="466" t="s">
        <v>344</v>
      </c>
      <c r="C36" s="453"/>
      <c r="D36" s="453"/>
      <c r="E36" s="453"/>
      <c r="F36" s="453"/>
    </row>
    <row r="37" spans="1:8">
      <c r="A37" s="453"/>
      <c r="B37" s="466" t="s">
        <v>345</v>
      </c>
      <c r="C37" s="453"/>
      <c r="D37" s="453"/>
      <c r="E37" s="453"/>
      <c r="F37" s="453"/>
    </row>
    <row r="38" spans="1:8">
      <c r="A38" s="453"/>
      <c r="B38" s="466" t="s">
        <v>346</v>
      </c>
      <c r="C38" s="453"/>
      <c r="D38" s="453"/>
      <c r="E38" s="453"/>
      <c r="F38" s="453"/>
    </row>
    <row r="39" spans="1:8">
      <c r="A39" s="453"/>
      <c r="B39" s="466" t="s">
        <v>347</v>
      </c>
      <c r="C39" s="453"/>
      <c r="D39" s="453"/>
      <c r="E39" s="453"/>
      <c r="F39" s="453"/>
    </row>
    <row r="40" spans="1:8">
      <c r="A40" s="453"/>
      <c r="B40" s="466" t="s">
        <v>348</v>
      </c>
      <c r="C40" s="453"/>
      <c r="D40" s="453"/>
      <c r="E40" s="453"/>
      <c r="F40" s="453"/>
    </row>
    <row r="41" spans="1:8">
      <c r="A41" s="453"/>
      <c r="B41" s="466" t="s">
        <v>349</v>
      </c>
      <c r="C41" s="453"/>
      <c r="D41" s="453"/>
      <c r="E41" s="453"/>
      <c r="F41" s="453"/>
    </row>
    <row r="42" spans="1:8">
      <c r="A42" s="453"/>
      <c r="B42" s="466"/>
      <c r="C42" s="453"/>
      <c r="D42" s="453"/>
      <c r="E42" s="453"/>
      <c r="F42" s="453"/>
    </row>
    <row r="43" spans="1:8" ht="12.75" customHeight="1">
      <c r="A43" s="453"/>
      <c r="B43" s="467" t="s">
        <v>350</v>
      </c>
      <c r="C43" s="467" t="s">
        <v>351</v>
      </c>
      <c r="D43" s="468"/>
      <c r="E43" s="670" t="s">
        <v>352</v>
      </c>
      <c r="F43" s="670"/>
    </row>
    <row r="44" spans="1:8" ht="12.75" customHeight="1">
      <c r="A44" s="453"/>
      <c r="B44" s="469" t="s">
        <v>447</v>
      </c>
      <c r="C44" s="470" t="s">
        <v>353</v>
      </c>
      <c r="D44" s="471"/>
      <c r="E44" s="472">
        <v>1.6E-2</v>
      </c>
      <c r="F44" s="453"/>
    </row>
    <row r="45" spans="1:8" ht="14.25">
      <c r="B45" s="410"/>
      <c r="C45" s="407"/>
      <c r="D45" s="408"/>
      <c r="E45" s="409"/>
    </row>
    <row r="46" spans="1:8" ht="15">
      <c r="A46" s="411"/>
      <c r="B46" s="412"/>
      <c r="C46" s="412"/>
      <c r="D46" s="413"/>
      <c r="E46" s="414"/>
      <c r="F46" s="415"/>
      <c r="G46" s="416"/>
      <c r="H46" s="416"/>
    </row>
  </sheetData>
  <mergeCells count="6">
    <mergeCell ref="E43:F43"/>
    <mergeCell ref="B6:E6"/>
    <mergeCell ref="B10:C10"/>
    <mergeCell ref="B17:C17"/>
    <mergeCell ref="B21:C21"/>
    <mergeCell ref="B22:C22"/>
  </mergeCells>
  <printOptions horizontalCentered="1" verticalCentered="1"/>
  <pageMargins left="0.31496062992125984" right="0.31496062992125984" top="0.78740157480314965" bottom="0.78740157480314965" header="0.31496062992125984" footer="0.31496062992125984"/>
  <pageSetup paperSize="9" scale="70" orientation="portrait" r:id="rId1"/>
  <drawing r:id="rId2"/>
</worksheet>
</file>

<file path=xl/worksheets/sheet4.xml><?xml version="1.0" encoding="utf-8"?>
<worksheet xmlns="http://schemas.openxmlformats.org/spreadsheetml/2006/main" xmlns:r="http://schemas.openxmlformats.org/officeDocument/2006/relationships">
  <sheetPr codeName="Plan4">
    <tabColor indexed="50"/>
  </sheetPr>
  <dimension ref="A1:DI40"/>
  <sheetViews>
    <sheetView view="pageBreakPreview" zoomScale="60" zoomScaleNormal="75" workbookViewId="0">
      <selection activeCell="O12" sqref="O12"/>
    </sheetView>
  </sheetViews>
  <sheetFormatPr defaultRowHeight="15"/>
  <cols>
    <col min="1" max="1" width="10.42578125" style="105" customWidth="1"/>
    <col min="2" max="2" width="62.42578125" style="105" customWidth="1"/>
    <col min="3" max="3" width="19.85546875" style="105" customWidth="1"/>
    <col min="4" max="4" width="11.42578125" style="105" customWidth="1"/>
    <col min="5" max="5" width="21.85546875" style="105" customWidth="1"/>
    <col min="6" max="6" width="11.42578125" style="105" customWidth="1"/>
    <col min="7" max="7" width="21.28515625" style="105" customWidth="1"/>
    <col min="8" max="8" width="11.42578125" style="105" customWidth="1"/>
    <col min="9" max="9" width="21.28515625" style="105" customWidth="1"/>
    <col min="10" max="10" width="11.42578125" style="105" customWidth="1"/>
    <col min="11" max="11" width="19" style="105" customWidth="1"/>
    <col min="12" max="12" width="11.42578125" style="105" customWidth="1"/>
    <col min="13" max="13" width="19" style="105" customWidth="1"/>
    <col min="14" max="14" width="11.42578125" style="105" customWidth="1"/>
    <col min="15" max="16384" width="9.140625" style="105"/>
  </cols>
  <sheetData>
    <row r="1" spans="1:10" ht="15.75">
      <c r="A1" s="121"/>
      <c r="B1" s="122" t="s">
        <v>64</v>
      </c>
      <c r="C1" s="123"/>
      <c r="D1" s="123"/>
      <c r="E1" s="123"/>
      <c r="F1" s="123"/>
      <c r="G1" s="124"/>
      <c r="H1" s="124"/>
      <c r="I1" s="124"/>
      <c r="J1" s="125"/>
    </row>
    <row r="2" spans="1:10" ht="15.75">
      <c r="A2" s="126"/>
      <c r="B2" s="127" t="s">
        <v>52</v>
      </c>
      <c r="C2" s="109"/>
      <c r="D2" s="109"/>
      <c r="E2" s="109"/>
      <c r="F2" s="109"/>
      <c r="G2" s="108"/>
      <c r="H2" s="108"/>
      <c r="I2" s="108"/>
      <c r="J2" s="128"/>
    </row>
    <row r="3" spans="1:10" ht="15.75">
      <c r="A3" s="126"/>
      <c r="B3" s="127" t="s">
        <v>169</v>
      </c>
      <c r="C3" s="109"/>
      <c r="D3" s="109"/>
      <c r="E3" s="109"/>
      <c r="F3" s="109"/>
      <c r="G3" s="108"/>
      <c r="H3" s="108"/>
      <c r="I3" s="108"/>
      <c r="J3" s="128"/>
    </row>
    <row r="4" spans="1:10" ht="15.75">
      <c r="A4" s="126"/>
      <c r="B4" s="127" t="s">
        <v>310</v>
      </c>
      <c r="C4" s="109"/>
      <c r="D4" s="109"/>
      <c r="E4" s="109"/>
      <c r="F4" s="109"/>
      <c r="G4" s="108"/>
      <c r="H4" s="108"/>
      <c r="I4" s="108"/>
      <c r="J4" s="128"/>
    </row>
    <row r="5" spans="1:10" ht="15.75">
      <c r="A5" s="126"/>
      <c r="B5" s="127" t="s">
        <v>2</v>
      </c>
      <c r="C5" s="109"/>
      <c r="D5" s="109"/>
      <c r="E5" s="109"/>
      <c r="F5" s="109"/>
      <c r="G5" s="108"/>
      <c r="H5" s="108"/>
      <c r="I5" s="108"/>
      <c r="J5" s="128"/>
    </row>
    <row r="6" spans="1:10" ht="26.25">
      <c r="A6" s="572" t="s">
        <v>261</v>
      </c>
      <c r="B6" s="573"/>
      <c r="C6" s="573"/>
      <c r="D6" s="573"/>
      <c r="E6" s="573"/>
      <c r="F6" s="573"/>
      <c r="G6" s="573"/>
      <c r="H6" s="573"/>
      <c r="I6" s="573"/>
      <c r="J6" s="574"/>
    </row>
    <row r="7" spans="1:10" s="106" customFormat="1" ht="16.5">
      <c r="A7" s="129"/>
      <c r="B7" s="107"/>
      <c r="C7" s="107"/>
      <c r="D7" s="107"/>
      <c r="E7" s="107"/>
      <c r="F7" s="107"/>
      <c r="G7" s="561" t="str">
        <f>'1ª Med_Contr'!G7:H7</f>
        <v>Termo de Contrato:</v>
      </c>
      <c r="H7" s="561"/>
      <c r="I7" s="575" t="str">
        <f>'1ª Med_Contr'!I7:J7</f>
        <v>37/2012</v>
      </c>
      <c r="J7" s="576"/>
    </row>
    <row r="8" spans="1:10" ht="16.5">
      <c r="A8" s="175" t="str">
        <f>CONSOLIDA!A6</f>
        <v>ESTABELECIMENTO: EE MARIO CORREA DA COSTA - QUADRA POLIESPORTIVA COBERTA</v>
      </c>
      <c r="B8" s="131"/>
      <c r="C8" s="108"/>
      <c r="D8" s="108"/>
      <c r="E8" s="108"/>
      <c r="F8" s="108"/>
      <c r="G8" s="577" t="s">
        <v>67</v>
      </c>
      <c r="H8" s="577"/>
      <c r="I8" s="578" t="s">
        <v>307</v>
      </c>
      <c r="J8" s="579"/>
    </row>
    <row r="9" spans="1:10" ht="16.5">
      <c r="A9" s="175" t="str">
        <f>CONSOLIDA!A7</f>
        <v>MUNICÍPIO: PARANAITA-MT</v>
      </c>
      <c r="B9" s="131"/>
      <c r="C9" s="108"/>
      <c r="D9" s="108"/>
      <c r="E9" s="108"/>
      <c r="F9" s="108"/>
      <c r="G9" s="561" t="s">
        <v>48</v>
      </c>
      <c r="H9" s="561"/>
      <c r="I9" s="569">
        <f>'10ª Med_Contr'!I9:J9+30</f>
        <v>41765</v>
      </c>
      <c r="J9" s="563"/>
    </row>
    <row r="10" spans="1:10" ht="16.5">
      <c r="A10" s="175" t="str">
        <f>CONSOLIDA!A8</f>
        <v xml:space="preserve">ENDEREÇO: VIA 2, CENTRO </v>
      </c>
      <c r="B10" s="109"/>
      <c r="C10" s="164"/>
      <c r="D10" s="164"/>
      <c r="E10" s="66"/>
      <c r="F10" s="66"/>
      <c r="G10" s="561" t="s">
        <v>103</v>
      </c>
      <c r="H10" s="561"/>
      <c r="I10" s="569">
        <f>'1ª Med_Contr'!I10:J10</f>
        <v>41435</v>
      </c>
      <c r="J10" s="563"/>
    </row>
    <row r="11" spans="1:10" ht="16.5">
      <c r="A11" s="130"/>
      <c r="B11" s="109"/>
      <c r="C11" s="66"/>
      <c r="D11" s="66"/>
      <c r="E11" s="66"/>
      <c r="F11" s="66"/>
      <c r="G11" s="561" t="s">
        <v>104</v>
      </c>
      <c r="H11" s="561"/>
      <c r="I11" s="569" t="e">
        <f>I10+#REF!</f>
        <v>#REF!</v>
      </c>
      <c r="J11" s="563"/>
    </row>
    <row r="12" spans="1:10" ht="16.5">
      <c r="A12" s="130"/>
      <c r="B12" s="109"/>
      <c r="C12" s="66"/>
      <c r="D12" s="66"/>
      <c r="E12" s="66"/>
      <c r="F12" s="66"/>
      <c r="G12" s="561" t="s">
        <v>355</v>
      </c>
      <c r="H12" s="561"/>
      <c r="I12" s="569" t="e">
        <f>'1ª Med_Contr'!I12:J12</f>
        <v>#REF!</v>
      </c>
      <c r="J12" s="563"/>
    </row>
    <row r="13" spans="1:10" s="193" customFormat="1" ht="16.5">
      <c r="A13" s="130"/>
      <c r="B13" s="109"/>
      <c r="C13" s="66"/>
      <c r="D13" s="66"/>
      <c r="E13" s="66"/>
      <c r="F13" s="66"/>
      <c r="G13" s="566" t="s">
        <v>172</v>
      </c>
      <c r="H13" s="566"/>
      <c r="I13" s="567">
        <f>'1ª Med_Contr'!I13:J13</f>
        <v>4457665.79</v>
      </c>
      <c r="J13" s="568"/>
    </row>
    <row r="14" spans="1:10" ht="16.5">
      <c r="A14" s="130"/>
      <c r="B14" s="109"/>
      <c r="C14" s="66"/>
      <c r="D14" s="66"/>
      <c r="E14" s="66"/>
      <c r="F14" s="66"/>
      <c r="G14" s="561" t="s">
        <v>113</v>
      </c>
      <c r="H14" s="561"/>
      <c r="I14" s="570">
        <f>CONSOLIDA!C16</f>
        <v>379826.28000000009</v>
      </c>
      <c r="J14" s="571"/>
    </row>
    <row r="15" spans="1:10" ht="16.5">
      <c r="A15" s="130"/>
      <c r="B15" s="109"/>
      <c r="C15" s="66"/>
      <c r="D15" s="66"/>
      <c r="E15" s="66"/>
      <c r="F15" s="66"/>
      <c r="G15" s="561" t="s">
        <v>182</v>
      </c>
      <c r="H15" s="561"/>
      <c r="I15" s="562">
        <f>CONSOLIDA!E16</f>
        <v>0</v>
      </c>
      <c r="J15" s="563"/>
    </row>
    <row r="16" spans="1:10" ht="16.5">
      <c r="A16" s="130"/>
      <c r="B16" s="109"/>
      <c r="C16" s="66"/>
      <c r="D16" s="66"/>
      <c r="E16" s="66"/>
      <c r="F16" s="66"/>
      <c r="G16" s="561" t="s">
        <v>181</v>
      </c>
      <c r="H16" s="561"/>
      <c r="I16" s="562">
        <f>CONSOLIDA!G16</f>
        <v>0</v>
      </c>
      <c r="J16" s="563"/>
    </row>
    <row r="17" spans="1:113" ht="17.25" thickBot="1">
      <c r="A17" s="130"/>
      <c r="B17" s="109"/>
      <c r="C17" s="66"/>
      <c r="D17" s="66"/>
      <c r="E17" s="66"/>
      <c r="F17" s="66"/>
      <c r="G17" s="66"/>
      <c r="H17" s="143"/>
      <c r="I17" s="143"/>
      <c r="J17" s="128"/>
      <c r="K17" s="564" t="s">
        <v>186</v>
      </c>
      <c r="L17" s="565"/>
      <c r="M17" s="565"/>
      <c r="N17" s="565"/>
    </row>
    <row r="18" spans="1:113" ht="15" customHeight="1">
      <c r="A18" s="551" t="s">
        <v>5</v>
      </c>
      <c r="B18" s="553" t="s">
        <v>43</v>
      </c>
      <c r="C18" s="556" t="s">
        <v>183</v>
      </c>
      <c r="D18" s="548" t="s">
        <v>36</v>
      </c>
      <c r="E18" s="548" t="s">
        <v>114</v>
      </c>
      <c r="F18" s="548" t="s">
        <v>36</v>
      </c>
      <c r="G18" s="548" t="s">
        <v>257</v>
      </c>
      <c r="H18" s="548" t="s">
        <v>36</v>
      </c>
      <c r="I18" s="548" t="s">
        <v>258</v>
      </c>
      <c r="J18" s="548" t="s">
        <v>36</v>
      </c>
      <c r="K18" s="548" t="s">
        <v>184</v>
      </c>
      <c r="L18" s="548" t="s">
        <v>36</v>
      </c>
      <c r="M18" s="548" t="s">
        <v>185</v>
      </c>
      <c r="N18" s="548" t="s">
        <v>36</v>
      </c>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row>
    <row r="19" spans="1:113" ht="18" customHeight="1">
      <c r="A19" s="552"/>
      <c r="B19" s="554"/>
      <c r="C19" s="557"/>
      <c r="D19" s="549"/>
      <c r="E19" s="549"/>
      <c r="F19" s="549"/>
      <c r="G19" s="549"/>
      <c r="H19" s="549"/>
      <c r="I19" s="549"/>
      <c r="J19" s="549"/>
      <c r="K19" s="549"/>
      <c r="L19" s="549"/>
      <c r="M19" s="549"/>
      <c r="N19" s="549"/>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row>
    <row r="20" spans="1:113" ht="21" customHeight="1" thickBot="1">
      <c r="A20" s="552"/>
      <c r="B20" s="555"/>
      <c r="C20" s="557"/>
      <c r="D20" s="549"/>
      <c r="E20" s="550"/>
      <c r="F20" s="549"/>
      <c r="G20" s="550"/>
      <c r="H20" s="549"/>
      <c r="I20" s="550"/>
      <c r="J20" s="549"/>
      <c r="K20" s="550"/>
      <c r="L20" s="550"/>
      <c r="M20" s="550"/>
      <c r="N20" s="550"/>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row>
    <row r="21" spans="1:113" s="111" customFormat="1" ht="18">
      <c r="A21" s="115"/>
      <c r="B21" s="118"/>
      <c r="C21" s="91"/>
      <c r="D21" s="90"/>
      <c r="E21" s="92"/>
      <c r="F21" s="90"/>
      <c r="G21" s="92"/>
      <c r="H21" s="90"/>
      <c r="I21" s="92"/>
      <c r="J21" s="90"/>
      <c r="K21" s="205"/>
      <c r="L21" s="206"/>
      <c r="M21" s="268"/>
      <c r="N21" s="206"/>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row>
    <row r="22" spans="1:113" s="111" customFormat="1" ht="18">
      <c r="A22" s="116" t="e">
        <f>CONSOLIDA!#REF!</f>
        <v>#REF!</v>
      </c>
      <c r="B22" s="119" t="e">
        <f>CONSOLIDA!#REF!</f>
        <v>#REF!</v>
      </c>
      <c r="C22" s="94" t="e">
        <f>#REF!+#REF!+#REF!</f>
        <v>#REF!</v>
      </c>
      <c r="D22" s="93" t="e">
        <f>C22/$C$28</f>
        <v>#REF!</v>
      </c>
      <c r="E22" s="95" t="e">
        <f>#REF!</f>
        <v>#REF!</v>
      </c>
      <c r="F22" s="93" t="e">
        <f>E22/$I$14</f>
        <v>#REF!</v>
      </c>
      <c r="G22" s="95" t="e">
        <f>'10ª Med_Contr'!G22+#REF!+#REF!</f>
        <v>#REF!</v>
      </c>
      <c r="H22" s="93" t="e">
        <f>G22/C$28</f>
        <v>#REF!</v>
      </c>
      <c r="I22" s="95" t="e">
        <f>C22-G22</f>
        <v>#REF!</v>
      </c>
      <c r="J22" s="93" t="e">
        <f>I22/C$28</f>
        <v>#REF!</v>
      </c>
      <c r="K22" s="207" t="e">
        <f>IF(#REF!&lt;&gt;0,#REF!-'1ª Med_Contr'!E22-'2ª Med_Contr'!E22-'3ª Med_Contr'!E22-'4ª Med_Contr'!E22-'5ª Med_Contr'!E22-'6ª Med_Contr'!E22-'7ª Med_Contr'!E22-'8ª Med_Contr'!E22-'9ª Med_Contr'!E22-'10ª Med_Contr'!E22-'11ª Med_Contr'!E22-'12ª Med_Contr'!E22,0)</f>
        <v>#REF!</v>
      </c>
      <c r="L22" s="208" t="e">
        <f>K22/#REF!</f>
        <v>#REF!</v>
      </c>
      <c r="M22" s="269" t="e">
        <f>IF(#REF!&lt;&gt;0,SUM(#REF!)-'1ª Med_Adit'!E22-'2ª Med_Adit'!E22-'3ª Med_Adit'!E22-'4ª Med_Adit'!E22-'5ª Med_Adit'!E22-'6ª Med_Adit'!E22-'7ª Med_Adit'!E22-'8ª Med_Adit'!E22-'9ª Med_Adit'!E22-'10ª Med_Adit'!E22-'11ª Med_Adit'!E22-'12ª Med_Adit'!E22,0)</f>
        <v>#REF!</v>
      </c>
      <c r="N22" s="208" t="e">
        <f>M22/SUM(#REF!)</f>
        <v>#REF!</v>
      </c>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row>
    <row r="23" spans="1:113" s="111" customFormat="1" ht="18">
      <c r="A23" s="116" t="e">
        <f>CONSOLIDA!#REF!</f>
        <v>#REF!</v>
      </c>
      <c r="B23" s="119" t="e">
        <f>CONSOLIDA!#REF!</f>
        <v>#REF!</v>
      </c>
      <c r="C23" s="94" t="e">
        <f>#REF!+#REF!+#REF!</f>
        <v>#REF!</v>
      </c>
      <c r="D23" s="93" t="e">
        <f>C23/$C$28</f>
        <v>#REF!</v>
      </c>
      <c r="E23" s="95" t="e">
        <f>#REF!</f>
        <v>#REF!</v>
      </c>
      <c r="F23" s="93" t="e">
        <f>E23/$I$14</f>
        <v>#REF!</v>
      </c>
      <c r="G23" s="95" t="e">
        <f>'10ª Med_Contr'!G23+#REF!+#REF!</f>
        <v>#REF!</v>
      </c>
      <c r="H23" s="93" t="e">
        <f>G23/C$28</f>
        <v>#REF!</v>
      </c>
      <c r="I23" s="95" t="e">
        <f>C23-G23</f>
        <v>#REF!</v>
      </c>
      <c r="J23" s="93" t="e">
        <f>I23/C$28</f>
        <v>#REF!</v>
      </c>
      <c r="K23" s="207" t="e">
        <f>IF(#REF!&lt;&gt;0,#REF!-'1ª Med_Contr'!E23-'2ª Med_Contr'!E23-'3ª Med_Contr'!E23-'4ª Med_Contr'!E23-'5ª Med_Contr'!E23-'6ª Med_Contr'!E23-'7ª Med_Contr'!E23-'8ª Med_Contr'!E23-'9ª Med_Contr'!E23-'10ª Med_Contr'!E23-'11ª Med_Contr'!E23-'12ª Med_Contr'!E23,0)</f>
        <v>#REF!</v>
      </c>
      <c r="L23" s="208" t="e">
        <f>K23/#REF!</f>
        <v>#REF!</v>
      </c>
      <c r="M23" s="269" t="e">
        <f>IF(#REF!&lt;&gt;0,SUM(#REF!)-'1ª Med_Adit'!E23-'2ª Med_Adit'!E23-'3ª Med_Adit'!E23-'4ª Med_Adit'!E23-'5ª Med_Adit'!E23-'6ª Med_Adit'!E23-'7ª Med_Adit'!E23-'8ª Med_Adit'!E23-'9ª Med_Adit'!E23-'10ª Med_Adit'!E23-'11ª Med_Adit'!E23-'12ª Med_Adit'!E23,0)</f>
        <v>#REF!</v>
      </c>
      <c r="N23" s="208" t="e">
        <f>M23/SUM(#REF!)</f>
        <v>#REF!</v>
      </c>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row>
    <row r="24" spans="1:113" s="111" customFormat="1" ht="33">
      <c r="A24" s="116" t="str">
        <f>CONSOLIDA!A14</f>
        <v>2.0</v>
      </c>
      <c r="B24" s="119" t="str">
        <f>CONSOLIDA!B14</f>
        <v xml:space="preserve">INSTALAÇÕES ELÉTRICAS: QUADRA POLIESPORTIVA </v>
      </c>
      <c r="C24" s="96">
        <f>Elétrica!M201+Elétrica!O201+Elétrica!N201</f>
        <v>0</v>
      </c>
      <c r="D24" s="93" t="e">
        <f>C24/$C$28</f>
        <v>#REF!</v>
      </c>
      <c r="E24" s="95">
        <f>Elétrica!BZ201</f>
        <v>0</v>
      </c>
      <c r="F24" s="93">
        <f>E24/$I$14</f>
        <v>0</v>
      </c>
      <c r="G24" s="95">
        <f>'10ª Med_Contr'!G24+Elétrica!BZ201+Elétrica!CC201</f>
        <v>0</v>
      </c>
      <c r="H24" s="93" t="e">
        <f>G24/C$28</f>
        <v>#REF!</v>
      </c>
      <c r="I24" s="95">
        <f>C24-G24</f>
        <v>0</v>
      </c>
      <c r="J24" s="93" t="e">
        <f>I24/C$28</f>
        <v>#REF!</v>
      </c>
      <c r="K24" s="207">
        <f>IF(Elétrica!CR201&lt;&gt;0,Elétrica!M201-'1ª Med_Contr'!E24-'2ª Med_Contr'!E24-'3ª Med_Contr'!E24-'4ª Med_Contr'!E24-'5ª Med_Contr'!E24-'6ª Med_Contr'!E24-'7ª Med_Contr'!E24-'8ª Med_Contr'!E24-'9ª Med_Contr'!E24-'10ª Med_Contr'!E24-'11ª Med_Contr'!E24-'12ª Med_Contr'!E24,0)</f>
        <v>0</v>
      </c>
      <c r="L24" s="208" t="e">
        <f>K24/Elétrica!M201</f>
        <v>#DIV/0!</v>
      </c>
      <c r="M24" s="269">
        <f>IF(Elétrica!CU201&lt;&gt;0,SUM(Elétrica!N201:O201)-'1ª Med_Adit'!E24-'2ª Med_Adit'!E24-'3ª Med_Adit'!E24-'4ª Med_Adit'!E24-'5ª Med_Adit'!E24-'6ª Med_Adit'!E24-'7ª Med_Adit'!E24-'8ª Med_Adit'!E24-'9ª Med_Adit'!E24-'10ª Med_Adit'!E24-'11ª Med_Adit'!E24-'12ª Med_Adit'!E24,0)</f>
        <v>0</v>
      </c>
      <c r="N24" s="208" t="e">
        <f>M24/SUM(Elétrica!N201:O201)</f>
        <v>#DIV/0!</v>
      </c>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row>
    <row r="25" spans="1:113" s="111" customFormat="1" ht="18">
      <c r="A25" s="116" t="e">
        <f>CONSOLIDA!#REF!</f>
        <v>#REF!</v>
      </c>
      <c r="B25" s="119" t="e">
        <f>CONSOLIDA!#REF!</f>
        <v>#REF!</v>
      </c>
      <c r="C25" s="96" t="e">
        <f>#REF!+#REF!+#REF!</f>
        <v>#REF!</v>
      </c>
      <c r="D25" s="93" t="e">
        <f>C25/$C$28</f>
        <v>#REF!</v>
      </c>
      <c r="E25" s="97" t="e">
        <f>#REF!</f>
        <v>#REF!</v>
      </c>
      <c r="F25" s="93" t="e">
        <f>E25/$I$14</f>
        <v>#REF!</v>
      </c>
      <c r="G25" s="95" t="e">
        <f>'10ª Med_Contr'!G25+#REF!+#REF!</f>
        <v>#REF!</v>
      </c>
      <c r="H25" s="93" t="e">
        <f>G25/C$28</f>
        <v>#REF!</v>
      </c>
      <c r="I25" s="95" t="e">
        <f>C25-G25</f>
        <v>#REF!</v>
      </c>
      <c r="J25" s="93" t="e">
        <f>I25/C$28</f>
        <v>#REF!</v>
      </c>
      <c r="K25" s="207" t="e">
        <f>IF(#REF!&lt;&gt;0,#REF!-'1ª Med_Contr'!E25-'2ª Med_Contr'!E25-'3ª Med_Contr'!E25-'4ª Med_Contr'!E25-'5ª Med_Contr'!E25-'6ª Med_Contr'!E25-'7ª Med_Contr'!E25-'8ª Med_Contr'!E25-'9ª Med_Contr'!E25-'10ª Med_Contr'!E25-'11ª Med_Contr'!E25-'12ª Med_Contr'!E25,0)</f>
        <v>#REF!</v>
      </c>
      <c r="L25" s="208" t="e">
        <f>K25/#REF!</f>
        <v>#REF!</v>
      </c>
      <c r="M25" s="269" t="e">
        <f>IF(#REF!&lt;&gt;0,SUM(#REF!)-'1ª Med_Adit'!E25-'2ª Med_Adit'!E25-'3ª Med_Adit'!E25-'4ª Med_Adit'!E25-'5ª Med_Adit'!E25-'6ª Med_Adit'!E25-'7ª Med_Adit'!E25-'8ª Med_Adit'!E25-'9ª Med_Adit'!E25-'10ª Med_Adit'!E25-'11ª Med_Adit'!E25-'12ª Med_Adit'!E25,0)</f>
        <v>#REF!</v>
      </c>
      <c r="N25" s="208" t="e">
        <f>M25/SUM(#REF!)</f>
        <v>#REF!</v>
      </c>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row>
    <row r="26" spans="1:113" s="111" customFormat="1" ht="66">
      <c r="A26" s="116" t="str">
        <f>CONSOLIDA!A13</f>
        <v>1.0</v>
      </c>
      <c r="B26" s="119" t="str">
        <f>CONSOLIDA!B13</f>
        <v>CONSTRUÇÃO DE QUADRA POLI-ESPORTIVA COBERTA COM ARQUIBANCADA DE 2 DEGRAUS NAS DUAS LATERAIS  - DIMENSÃO DA QUADRA 24X32M</v>
      </c>
      <c r="C26" s="96">
        <f>Quadra!L47+Quadra!M47+Quadra!N47</f>
        <v>360676.5400000001</v>
      </c>
      <c r="D26" s="93" t="e">
        <f>C26/$C$28</f>
        <v>#REF!</v>
      </c>
      <c r="E26" s="97">
        <f>Quadra!BY47</f>
        <v>0</v>
      </c>
      <c r="F26" s="93">
        <f>E26/$I$14</f>
        <v>0</v>
      </c>
      <c r="G26" s="95">
        <f>'10ª Med_Contr'!G26+Quadra!BY47+Quadra!CB47</f>
        <v>2189.5</v>
      </c>
      <c r="H26" s="93" t="e">
        <f>G26/C$28</f>
        <v>#REF!</v>
      </c>
      <c r="I26" s="95">
        <f>C26-G26</f>
        <v>358487.0400000001</v>
      </c>
      <c r="J26" s="93" t="e">
        <f>I26/C$28</f>
        <v>#REF!</v>
      </c>
      <c r="K26" s="207">
        <f>IF(Quadra!CQ47&lt;&gt;0,Quadra!L47-'1ª Med_Contr'!E26-'2ª Med_Contr'!E26-'3ª Med_Contr'!E26-'4ª Med_Contr'!E26-'5ª Med_Contr'!E26-'6ª Med_Contr'!E26-'7ª Med_Contr'!E26-'8ª Med_Contr'!E26-'9ª Med_Contr'!E26-'10ª Med_Contr'!E26-'11ª Med_Contr'!E26-'12ª Med_Contr'!E26,0)</f>
        <v>358487.0400000001</v>
      </c>
      <c r="L26" s="208">
        <f>K26/Quadra!L47</f>
        <v>0.99392946377937419</v>
      </c>
      <c r="M26" s="269">
        <f>IF(Quadra!CT47&lt;&gt;0,SUM(Quadra!M47:N47)-'1ª Med_Adit'!E26-'2ª Med_Adit'!E26-'3ª Med_Adit'!E26-'4ª Med_Adit'!E26-'5ª Med_Adit'!E26-'6ª Med_Adit'!E26-'7ª Med_Adit'!E26-'8ª Med_Adit'!E26-'9ª Med_Adit'!E26-'10ª Med_Adit'!E26-'11ª Med_Adit'!E26-'12ª Med_Adit'!E26,0)</f>
        <v>0</v>
      </c>
      <c r="N26" s="208" t="e">
        <f>M26/SUM(Quadra!M47:N47)</f>
        <v>#DIV/0!</v>
      </c>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row>
    <row r="27" spans="1:113" ht="18.75" thickBot="1">
      <c r="A27" s="117"/>
      <c r="B27" s="120"/>
      <c r="C27" s="112"/>
      <c r="D27" s="112"/>
      <c r="E27" s="112"/>
      <c r="F27" s="112"/>
      <c r="G27" s="112"/>
      <c r="H27" s="112"/>
      <c r="I27" s="112"/>
      <c r="J27" s="112"/>
      <c r="K27" s="271"/>
      <c r="L27" s="272"/>
      <c r="M27" s="270"/>
      <c r="N27" s="209"/>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row>
    <row r="28" spans="1:113" ht="18.75" thickBot="1">
      <c r="A28" s="544" t="s">
        <v>71</v>
      </c>
      <c r="B28" s="545"/>
      <c r="C28" s="99" t="e">
        <f t="shared" ref="C28:J28" si="0">SUM(C22:C27)</f>
        <v>#REF!</v>
      </c>
      <c r="D28" s="98" t="e">
        <f t="shared" si="0"/>
        <v>#REF!</v>
      </c>
      <c r="E28" s="99" t="e">
        <f t="shared" si="0"/>
        <v>#REF!</v>
      </c>
      <c r="F28" s="98" t="e">
        <f t="shared" si="0"/>
        <v>#REF!</v>
      </c>
      <c r="G28" s="99" t="e">
        <f t="shared" si="0"/>
        <v>#REF!</v>
      </c>
      <c r="H28" s="98" t="e">
        <f t="shared" si="0"/>
        <v>#REF!</v>
      </c>
      <c r="I28" s="99" t="e">
        <f t="shared" si="0"/>
        <v>#REF!</v>
      </c>
      <c r="J28" s="98" t="e">
        <f t="shared" si="0"/>
        <v>#REF!</v>
      </c>
      <c r="K28" s="99" t="e">
        <f>SUM(K22:K27)</f>
        <v>#REF!</v>
      </c>
      <c r="L28" s="98" t="e">
        <f>K28/CONSOLIDA!C16</f>
        <v>#REF!</v>
      </c>
      <c r="M28" s="99" t="e">
        <f>SUM(M22:M27)</f>
        <v>#REF!</v>
      </c>
      <c r="N28" s="98" t="e">
        <f>M28/(CONSOLIDA!E16+CONSOLIDA!G16)</f>
        <v>#REF!</v>
      </c>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row>
    <row r="29" spans="1:113" ht="15.75">
      <c r="A29" s="132"/>
      <c r="B29" s="100"/>
      <c r="C29" s="101"/>
      <c r="D29" s="101"/>
      <c r="E29" s="101"/>
      <c r="F29" s="101"/>
      <c r="G29" s="108"/>
      <c r="H29" s="108"/>
      <c r="I29" s="108"/>
      <c r="J29" s="12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row>
    <row r="30" spans="1:113" ht="15.75">
      <c r="A30" s="133"/>
      <c r="B30" s="142" t="s">
        <v>173</v>
      </c>
      <c r="C30" s="168" t="e">
        <f>E28</f>
        <v>#REF!</v>
      </c>
      <c r="D30" s="193"/>
      <c r="E30" s="101"/>
      <c r="F30" s="101"/>
      <c r="G30" s="109"/>
      <c r="H30" s="109"/>
      <c r="I30" s="109"/>
      <c r="J30" s="194"/>
    </row>
    <row r="31" spans="1:113" ht="16.5" thickBot="1">
      <c r="A31" s="133"/>
      <c r="B31" s="142"/>
      <c r="C31" s="168"/>
      <c r="D31" s="193"/>
      <c r="E31" s="101"/>
      <c r="F31" s="101"/>
      <c r="G31" s="109"/>
      <c r="H31" s="109"/>
      <c r="I31" s="109"/>
      <c r="J31" s="194"/>
    </row>
    <row r="32" spans="1:113" ht="18.75" thickBot="1">
      <c r="A32" s="133"/>
      <c r="B32" s="166" t="s">
        <v>175</v>
      </c>
      <c r="C32" s="170" t="e">
        <f>C30</f>
        <v>#REF!</v>
      </c>
      <c r="D32" s="167" t="e">
        <f>C32/C28</f>
        <v>#REF!</v>
      </c>
      <c r="E32" s="101"/>
      <c r="F32" s="101"/>
      <c r="G32" s="109"/>
      <c r="H32" s="109"/>
      <c r="I32" s="109"/>
      <c r="J32" s="194"/>
    </row>
    <row r="33" spans="1:10" ht="15.75">
      <c r="A33" s="133"/>
      <c r="B33" s="142"/>
      <c r="C33" s="141"/>
      <c r="D33" s="101"/>
      <c r="E33" s="101"/>
      <c r="F33" s="101"/>
      <c r="G33" s="109"/>
      <c r="H33" s="109"/>
      <c r="I33" s="109"/>
      <c r="J33" s="194"/>
    </row>
    <row r="34" spans="1:10" ht="18">
      <c r="A34" s="132"/>
      <c r="B34" s="171" t="s">
        <v>176</v>
      </c>
      <c r="C34" s="546" t="e">
        <f ca="1">UPPER([3]!VExtenso(C30))</f>
        <v>#NAME?</v>
      </c>
      <c r="D34" s="546"/>
      <c r="E34" s="546"/>
      <c r="F34" s="546"/>
      <c r="G34" s="546"/>
      <c r="H34" s="546"/>
      <c r="I34" s="546"/>
      <c r="J34" s="547"/>
    </row>
    <row r="35" spans="1:10" ht="18">
      <c r="A35" s="132"/>
      <c r="B35" s="172"/>
      <c r="C35" s="546"/>
      <c r="D35" s="546"/>
      <c r="E35" s="546"/>
      <c r="F35" s="546"/>
      <c r="G35" s="546"/>
      <c r="H35" s="546"/>
      <c r="I35" s="546"/>
      <c r="J35" s="547"/>
    </row>
    <row r="36" spans="1:10" ht="15.75">
      <c r="A36" s="132"/>
      <c r="B36" s="100"/>
      <c r="C36" s="101"/>
      <c r="D36" s="101"/>
      <c r="E36" s="101"/>
      <c r="F36" s="101"/>
      <c r="G36" s="108"/>
      <c r="H36" s="108"/>
      <c r="I36" s="108"/>
      <c r="J36" s="128"/>
    </row>
    <row r="37" spans="1:10" ht="15.75">
      <c r="A37" s="132"/>
      <c r="B37" s="100"/>
      <c r="C37" s="101"/>
      <c r="D37" s="101"/>
      <c r="E37" s="101"/>
      <c r="F37" s="101"/>
      <c r="G37" s="108"/>
      <c r="H37" s="108"/>
      <c r="I37" s="108"/>
      <c r="J37" s="128"/>
    </row>
    <row r="38" spans="1:10" ht="15.75">
      <c r="A38" s="134"/>
      <c r="B38" s="103"/>
      <c r="C38" s="108"/>
      <c r="D38" s="173"/>
      <c r="E38" s="173"/>
      <c r="F38" s="108"/>
      <c r="G38" s="104"/>
      <c r="H38" s="104"/>
      <c r="I38" s="104"/>
      <c r="J38" s="128"/>
    </row>
    <row r="39" spans="1:10" ht="15.75" customHeight="1">
      <c r="A39" s="134"/>
      <c r="B39" s="174" t="s">
        <v>65</v>
      </c>
      <c r="C39" s="108"/>
      <c r="D39" s="581" t="s">
        <v>123</v>
      </c>
      <c r="E39" s="581"/>
      <c r="F39" s="108"/>
      <c r="G39" s="580" t="s">
        <v>122</v>
      </c>
      <c r="H39" s="580"/>
      <c r="I39" s="580"/>
      <c r="J39" s="128"/>
    </row>
    <row r="40" spans="1:10" ht="16.5" thickBot="1">
      <c r="A40" s="135"/>
      <c r="B40" s="136"/>
      <c r="C40" s="137"/>
      <c r="D40" s="137"/>
      <c r="E40" s="137"/>
      <c r="F40" s="137"/>
      <c r="G40" s="138"/>
      <c r="H40" s="138"/>
      <c r="I40" s="138"/>
      <c r="J40" s="139"/>
    </row>
  </sheetData>
  <mergeCells count="40">
    <mergeCell ref="A28:B28"/>
    <mergeCell ref="A18:A20"/>
    <mergeCell ref="D18:D20"/>
    <mergeCell ref="K17:N17"/>
    <mergeCell ref="K18:K20"/>
    <mergeCell ref="L18:L20"/>
    <mergeCell ref="M18:M20"/>
    <mergeCell ref="N18:N20"/>
    <mergeCell ref="B18:B20"/>
    <mergeCell ref="D39:E39"/>
    <mergeCell ref="C34:J35"/>
    <mergeCell ref="G18:G20"/>
    <mergeCell ref="H18:H20"/>
    <mergeCell ref="G39:I39"/>
    <mergeCell ref="I18:I20"/>
    <mergeCell ref="J18:J20"/>
    <mergeCell ref="C18:C20"/>
    <mergeCell ref="E18:E20"/>
    <mergeCell ref="F18:F20"/>
    <mergeCell ref="G12:H12"/>
    <mergeCell ref="I12:J12"/>
    <mergeCell ref="A6:J6"/>
    <mergeCell ref="G7:H7"/>
    <mergeCell ref="G8:H8"/>
    <mergeCell ref="G9:H9"/>
    <mergeCell ref="I7:J7"/>
    <mergeCell ref="I8:J8"/>
    <mergeCell ref="I9:J9"/>
    <mergeCell ref="I10:J10"/>
    <mergeCell ref="G10:H10"/>
    <mergeCell ref="G11:H11"/>
    <mergeCell ref="I11:J11"/>
    <mergeCell ref="G16:H16"/>
    <mergeCell ref="I16:J16"/>
    <mergeCell ref="G13:H13"/>
    <mergeCell ref="I13:J13"/>
    <mergeCell ref="G15:H15"/>
    <mergeCell ref="I15:J15"/>
    <mergeCell ref="I14:J14"/>
    <mergeCell ref="G14:H14"/>
  </mergeCells>
  <phoneticPr fontId="0" type="noConversion"/>
  <printOptions horizontalCentered="1" verticalCentered="1"/>
  <pageMargins left="0.39370078740157483" right="0.39370078740157483" top="0.39370078740157483" bottom="0.39370078740157483" header="0.39370078740157483" footer="0.39370078740157483"/>
  <pageSetup paperSize="9" scale="55" orientation="landscape" horizontalDpi="150" verticalDpi="150" r:id="rId1"/>
  <headerFooter alignWithMargins="0">
    <oddHeader>Página &amp;P de &amp;N</oddHeader>
    <oddFooter>&amp;C&amp;F</oddFooter>
  </headerFooter>
  <drawing r:id="rId2"/>
</worksheet>
</file>

<file path=xl/worksheets/sheet5.xml><?xml version="1.0" encoding="utf-8"?>
<worksheet xmlns="http://schemas.openxmlformats.org/spreadsheetml/2006/main" xmlns:r="http://schemas.openxmlformats.org/officeDocument/2006/relationships">
  <sheetPr codeName="Plan7">
    <tabColor rgb="FFFFC000"/>
  </sheetPr>
  <dimension ref="A1:DI40"/>
  <sheetViews>
    <sheetView view="pageBreakPreview" zoomScale="60" zoomScaleNormal="75" workbookViewId="0">
      <selection activeCell="S5" sqref="S5"/>
    </sheetView>
  </sheetViews>
  <sheetFormatPr defaultRowHeight="15"/>
  <cols>
    <col min="1" max="1" width="10.42578125" style="105" customWidth="1"/>
    <col min="2" max="2" width="62.42578125" style="105" customWidth="1"/>
    <col min="3" max="3" width="19.85546875" style="105" customWidth="1"/>
    <col min="4" max="4" width="11.42578125" style="105" customWidth="1"/>
    <col min="5" max="5" width="21.85546875" style="105" customWidth="1"/>
    <col min="6" max="6" width="11.42578125" style="105" customWidth="1"/>
    <col min="7" max="7" width="21.28515625" style="105" customWidth="1"/>
    <col min="8" max="8" width="11.42578125" style="105" customWidth="1"/>
    <col min="9" max="9" width="21.28515625" style="105" customWidth="1"/>
    <col min="10" max="10" width="11.42578125" style="105" customWidth="1"/>
    <col min="11" max="11" width="19" style="105" customWidth="1"/>
    <col min="12" max="12" width="11.42578125" style="105" customWidth="1"/>
    <col min="13" max="13" width="19" style="105" customWidth="1"/>
    <col min="14" max="14" width="11.42578125" style="105" customWidth="1"/>
    <col min="15" max="16384" width="9.140625" style="105"/>
  </cols>
  <sheetData>
    <row r="1" spans="1:10" ht="15.75">
      <c r="A1" s="121"/>
      <c r="B1" s="122" t="s">
        <v>64</v>
      </c>
      <c r="C1" s="123"/>
      <c r="D1" s="123"/>
      <c r="E1" s="123"/>
      <c r="F1" s="123"/>
      <c r="G1" s="124"/>
      <c r="H1" s="124"/>
      <c r="I1" s="124"/>
      <c r="J1" s="125"/>
    </row>
    <row r="2" spans="1:10" ht="15.75">
      <c r="A2" s="126"/>
      <c r="B2" s="127" t="s">
        <v>52</v>
      </c>
      <c r="C2" s="109"/>
      <c r="D2" s="109"/>
      <c r="E2" s="109"/>
      <c r="F2" s="109"/>
      <c r="G2" s="108"/>
      <c r="H2" s="108"/>
      <c r="I2" s="108"/>
      <c r="J2" s="128"/>
    </row>
    <row r="3" spans="1:10" ht="15.75">
      <c r="A3" s="126"/>
      <c r="B3" s="127" t="s">
        <v>169</v>
      </c>
      <c r="C3" s="109"/>
      <c r="D3" s="109"/>
      <c r="E3" s="109"/>
      <c r="F3" s="109"/>
      <c r="G3" s="108"/>
      <c r="H3" s="108"/>
      <c r="I3" s="108"/>
      <c r="J3" s="128"/>
    </row>
    <row r="4" spans="1:10" ht="15.75">
      <c r="A4" s="126"/>
      <c r="B4" s="127" t="s">
        <v>310</v>
      </c>
      <c r="C4" s="109"/>
      <c r="D4" s="109"/>
      <c r="E4" s="109"/>
      <c r="F4" s="109"/>
      <c r="G4" s="108"/>
      <c r="H4" s="108"/>
      <c r="I4" s="108"/>
      <c r="J4" s="128"/>
    </row>
    <row r="5" spans="1:10" ht="15.75">
      <c r="A5" s="126"/>
      <c r="B5" s="127" t="s">
        <v>2</v>
      </c>
      <c r="C5" s="109"/>
      <c r="D5" s="109"/>
      <c r="E5" s="109"/>
      <c r="F5" s="109"/>
      <c r="G5" s="108"/>
      <c r="H5" s="108"/>
      <c r="I5" s="108"/>
      <c r="J5" s="128"/>
    </row>
    <row r="6" spans="1:10" ht="26.25">
      <c r="A6" s="572" t="s">
        <v>262</v>
      </c>
      <c r="B6" s="573"/>
      <c r="C6" s="573"/>
      <c r="D6" s="573"/>
      <c r="E6" s="573"/>
      <c r="F6" s="573"/>
      <c r="G6" s="573"/>
      <c r="H6" s="573"/>
      <c r="I6" s="573"/>
      <c r="J6" s="574"/>
    </row>
    <row r="7" spans="1:10" s="106" customFormat="1" ht="16.5">
      <c r="A7" s="129"/>
      <c r="B7" s="107"/>
      <c r="C7" s="107"/>
      <c r="D7" s="107"/>
      <c r="E7" s="107"/>
      <c r="F7" s="131"/>
      <c r="G7" s="561" t="str">
        <f>'1ª Med_Contr'!G7:H7</f>
        <v>Termo de Contrato:</v>
      </c>
      <c r="H7" s="561"/>
      <c r="I7" s="575" t="str">
        <f>'1ª Med_Contr'!I7:J7</f>
        <v>37/2012</v>
      </c>
      <c r="J7" s="576"/>
    </row>
    <row r="8" spans="1:10" ht="16.5">
      <c r="A8" s="175" t="str">
        <f>CONSOLIDA!A6</f>
        <v>ESTABELECIMENTO: EE MARIO CORREA DA COSTA - QUADRA POLIESPORTIVA COBERTA</v>
      </c>
      <c r="B8" s="131"/>
      <c r="C8" s="108"/>
      <c r="D8" s="108"/>
      <c r="E8" s="108"/>
      <c r="F8" s="108"/>
      <c r="G8" s="577" t="s">
        <v>67</v>
      </c>
      <c r="H8" s="577"/>
      <c r="I8" s="578" t="s">
        <v>304</v>
      </c>
      <c r="J8" s="579"/>
    </row>
    <row r="9" spans="1:10" ht="16.5">
      <c r="A9" s="175" t="str">
        <f>CONSOLIDA!A7</f>
        <v>MUNICÍPIO: PARANAITA-MT</v>
      </c>
      <c r="B9" s="131"/>
      <c r="C9" s="108"/>
      <c r="D9" s="108"/>
      <c r="E9" s="108"/>
      <c r="F9" s="108"/>
      <c r="G9" s="561" t="s">
        <v>48</v>
      </c>
      <c r="H9" s="561"/>
      <c r="I9" s="569">
        <f>'9ª Med_Contr'!I9:J9+30</f>
        <v>41735</v>
      </c>
      <c r="J9" s="563"/>
    </row>
    <row r="10" spans="1:10" ht="16.5">
      <c r="A10" s="175" t="str">
        <f>CONSOLIDA!A8</f>
        <v xml:space="preserve">ENDEREÇO: VIA 2, CENTRO </v>
      </c>
      <c r="B10" s="109"/>
      <c r="C10" s="164"/>
      <c r="D10" s="164"/>
      <c r="E10" s="108"/>
      <c r="F10" s="108"/>
      <c r="G10" s="561" t="s">
        <v>103</v>
      </c>
      <c r="H10" s="561"/>
      <c r="I10" s="569">
        <f>'1ª Med_Contr'!I10:J10</f>
        <v>41435</v>
      </c>
      <c r="J10" s="563"/>
    </row>
    <row r="11" spans="1:10" ht="16.5">
      <c r="A11" s="130"/>
      <c r="B11" s="109"/>
      <c r="C11" s="66"/>
      <c r="D11" s="66"/>
      <c r="E11" s="108"/>
      <c r="F11" s="108"/>
      <c r="G11" s="561" t="s">
        <v>104</v>
      </c>
      <c r="H11" s="561"/>
      <c r="I11" s="569" t="e">
        <f>I10+#REF!</f>
        <v>#REF!</v>
      </c>
      <c r="J11" s="563"/>
    </row>
    <row r="12" spans="1:10" ht="16.5">
      <c r="A12" s="130"/>
      <c r="B12" s="109"/>
      <c r="C12" s="66"/>
      <c r="D12" s="66"/>
      <c r="E12" s="108"/>
      <c r="F12" s="108"/>
      <c r="G12" s="561" t="s">
        <v>355</v>
      </c>
      <c r="H12" s="561"/>
      <c r="I12" s="569" t="e">
        <f>'1ª Med_Contr'!I12:J12</f>
        <v>#REF!</v>
      </c>
      <c r="J12" s="563"/>
    </row>
    <row r="13" spans="1:10" s="193" customFormat="1" ht="16.5">
      <c r="A13" s="130"/>
      <c r="B13" s="109"/>
      <c r="C13" s="66"/>
      <c r="D13" s="66"/>
      <c r="E13" s="109"/>
      <c r="F13" s="109"/>
      <c r="G13" s="566" t="s">
        <v>172</v>
      </c>
      <c r="H13" s="566"/>
      <c r="I13" s="567">
        <f>'1ª Med_Contr'!I13:J13</f>
        <v>4457665.79</v>
      </c>
      <c r="J13" s="568"/>
    </row>
    <row r="14" spans="1:10" ht="16.5">
      <c r="A14" s="130"/>
      <c r="B14" s="109"/>
      <c r="C14" s="66"/>
      <c r="D14" s="66"/>
      <c r="E14" s="108"/>
      <c r="F14" s="108"/>
      <c r="G14" s="561" t="s">
        <v>113</v>
      </c>
      <c r="H14" s="561"/>
      <c r="I14" s="570">
        <f>CONSOLIDA!C16</f>
        <v>379826.28000000009</v>
      </c>
      <c r="J14" s="571"/>
    </row>
    <row r="15" spans="1:10" ht="16.5">
      <c r="A15" s="130"/>
      <c r="B15" s="109"/>
      <c r="C15" s="66"/>
      <c r="D15" s="66"/>
      <c r="E15" s="108"/>
      <c r="F15" s="108"/>
      <c r="G15" s="561" t="s">
        <v>182</v>
      </c>
      <c r="H15" s="561"/>
      <c r="I15" s="562">
        <f>CONSOLIDA!E16</f>
        <v>0</v>
      </c>
      <c r="J15" s="563"/>
    </row>
    <row r="16" spans="1:10" ht="16.5">
      <c r="A16" s="130"/>
      <c r="B16" s="109"/>
      <c r="C16" s="66"/>
      <c r="D16" s="66"/>
      <c r="E16" s="108"/>
      <c r="F16" s="108"/>
      <c r="G16" s="561" t="s">
        <v>181</v>
      </c>
      <c r="H16" s="561"/>
      <c r="I16" s="562">
        <f>CONSOLIDA!G16</f>
        <v>0</v>
      </c>
      <c r="J16" s="563"/>
    </row>
    <row r="17" spans="1:113" ht="17.25" thickBot="1">
      <c r="A17" s="130"/>
      <c r="B17" s="109"/>
      <c r="C17" s="66"/>
      <c r="D17" s="66"/>
      <c r="E17" s="108"/>
      <c r="F17" s="66"/>
      <c r="G17" s="66"/>
      <c r="H17" s="143"/>
      <c r="I17" s="143"/>
      <c r="J17" s="128"/>
      <c r="K17" s="564" t="s">
        <v>186</v>
      </c>
      <c r="L17" s="565"/>
      <c r="M17" s="565"/>
      <c r="N17" s="565"/>
    </row>
    <row r="18" spans="1:113" ht="15" customHeight="1">
      <c r="A18" s="551" t="s">
        <v>5</v>
      </c>
      <c r="B18" s="553" t="s">
        <v>43</v>
      </c>
      <c r="C18" s="556" t="s">
        <v>183</v>
      </c>
      <c r="D18" s="548" t="s">
        <v>36</v>
      </c>
      <c r="E18" s="548" t="s">
        <v>115</v>
      </c>
      <c r="F18" s="548" t="s">
        <v>36</v>
      </c>
      <c r="G18" s="548" t="s">
        <v>257</v>
      </c>
      <c r="H18" s="548" t="s">
        <v>36</v>
      </c>
      <c r="I18" s="548" t="s">
        <v>258</v>
      </c>
      <c r="J18" s="548" t="s">
        <v>36</v>
      </c>
      <c r="K18" s="548" t="s">
        <v>184</v>
      </c>
      <c r="L18" s="548" t="s">
        <v>36</v>
      </c>
      <c r="M18" s="548" t="s">
        <v>185</v>
      </c>
      <c r="N18" s="548" t="s">
        <v>36</v>
      </c>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row>
    <row r="19" spans="1:113" ht="18" customHeight="1">
      <c r="A19" s="552"/>
      <c r="B19" s="554"/>
      <c r="C19" s="557"/>
      <c r="D19" s="549"/>
      <c r="E19" s="549"/>
      <c r="F19" s="549"/>
      <c r="G19" s="549"/>
      <c r="H19" s="549"/>
      <c r="I19" s="549"/>
      <c r="J19" s="549"/>
      <c r="K19" s="549"/>
      <c r="L19" s="549"/>
      <c r="M19" s="549"/>
      <c r="N19" s="549"/>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row>
    <row r="20" spans="1:113" ht="21" customHeight="1" thickBot="1">
      <c r="A20" s="552"/>
      <c r="B20" s="555"/>
      <c r="C20" s="557"/>
      <c r="D20" s="549"/>
      <c r="E20" s="550"/>
      <c r="F20" s="549"/>
      <c r="G20" s="550"/>
      <c r="H20" s="549"/>
      <c r="I20" s="550"/>
      <c r="J20" s="549"/>
      <c r="K20" s="550"/>
      <c r="L20" s="550"/>
      <c r="M20" s="550"/>
      <c r="N20" s="550"/>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row>
    <row r="21" spans="1:113" s="111" customFormat="1" ht="18">
      <c r="A21" s="115"/>
      <c r="B21" s="118"/>
      <c r="C21" s="91"/>
      <c r="D21" s="90"/>
      <c r="E21" s="92"/>
      <c r="F21" s="90"/>
      <c r="G21" s="92"/>
      <c r="H21" s="90"/>
      <c r="I21" s="92"/>
      <c r="J21" s="90"/>
      <c r="K21" s="205"/>
      <c r="L21" s="206"/>
      <c r="M21" s="268"/>
      <c r="N21" s="206"/>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row>
    <row r="22" spans="1:113" s="111" customFormat="1" ht="18">
      <c r="A22" s="116" t="e">
        <f>CONSOLIDA!#REF!</f>
        <v>#REF!</v>
      </c>
      <c r="B22" s="119" t="e">
        <f>CONSOLIDA!#REF!</f>
        <v>#REF!</v>
      </c>
      <c r="C22" s="94" t="e">
        <f>#REF!+#REF!+#REF!</f>
        <v>#REF!</v>
      </c>
      <c r="D22" s="93" t="e">
        <f>C22/$C$28</f>
        <v>#REF!</v>
      </c>
      <c r="E22" s="165" t="e">
        <f>#REF!</f>
        <v>#REF!</v>
      </c>
      <c r="F22" s="93" t="e">
        <f>E22/(SUM($I$15:$I$16))</f>
        <v>#REF!</v>
      </c>
      <c r="G22" s="95" t="e">
        <f>'9ª Med_Contr'!G22+#REF!+#REF!</f>
        <v>#REF!</v>
      </c>
      <c r="H22" s="93" t="e">
        <f>G22/C$28</f>
        <v>#REF!</v>
      </c>
      <c r="I22" s="95" t="e">
        <f>C22-G22</f>
        <v>#REF!</v>
      </c>
      <c r="J22" s="93" t="e">
        <f>I22/C$28</f>
        <v>#REF!</v>
      </c>
      <c r="K22" s="207" t="e">
        <f>IF(#REF!&lt;&gt;0,#REF!-'1ª Med_Contr'!E22-'2ª Med_Contr'!E22-'3ª Med_Contr'!E22-'4ª Med_Contr'!E22-'5ª Med_Contr'!E22-'6ª Med_Contr'!E22-'7ª Med_Contr'!E22-'8ª Med_Contr'!E22-'9ª Med_Contr'!E22-'10ª Med_Contr'!E22-'11ª Med_Contr'!E22-'12ª Med_Contr'!E22,0)</f>
        <v>#REF!</v>
      </c>
      <c r="L22" s="208" t="e">
        <f>K22/#REF!</f>
        <v>#REF!</v>
      </c>
      <c r="M22" s="269" t="e">
        <f>IF(#REF!&lt;&gt;0,SUM(#REF!)-'1ª Med_Adit'!E22-'2ª Med_Adit'!E22-'3ª Med_Adit'!E22-'4ª Med_Adit'!E22-'5ª Med_Adit'!E22-'6ª Med_Adit'!E22-'7ª Med_Adit'!E22-'8ª Med_Adit'!E22-'9ª Med_Adit'!E22-'10ª Med_Adit'!E22-'11ª Med_Adit'!E22-'12ª Med_Adit'!E22,0)</f>
        <v>#REF!</v>
      </c>
      <c r="N22" s="208" t="e">
        <f>M22/SUM(#REF!)</f>
        <v>#REF!</v>
      </c>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row>
    <row r="23" spans="1:113" s="111" customFormat="1" ht="18">
      <c r="A23" s="116" t="e">
        <f>CONSOLIDA!#REF!</f>
        <v>#REF!</v>
      </c>
      <c r="B23" s="119" t="e">
        <f>CONSOLIDA!#REF!</f>
        <v>#REF!</v>
      </c>
      <c r="C23" s="96" t="e">
        <f>#REF!+#REF!+#REF!</f>
        <v>#REF!</v>
      </c>
      <c r="D23" s="93" t="e">
        <f>C23/$C$28</f>
        <v>#REF!</v>
      </c>
      <c r="E23" s="165" t="e">
        <f>#REF!</f>
        <v>#REF!</v>
      </c>
      <c r="F23" s="93" t="e">
        <f>E23/(SUM($I$15:$I$16))</f>
        <v>#REF!</v>
      </c>
      <c r="G23" s="95" t="e">
        <f>'9ª Med_Contr'!G23+#REF!+#REF!</f>
        <v>#REF!</v>
      </c>
      <c r="H23" s="93" t="e">
        <f>G23/C$28</f>
        <v>#REF!</v>
      </c>
      <c r="I23" s="95" t="e">
        <f>C23-G23</f>
        <v>#REF!</v>
      </c>
      <c r="J23" s="93" t="e">
        <f>I23/C$28</f>
        <v>#REF!</v>
      </c>
      <c r="K23" s="207" t="e">
        <f>IF(#REF!&lt;&gt;0,#REF!-'1ª Med_Contr'!E23-'2ª Med_Contr'!E23-'3ª Med_Contr'!E23-'4ª Med_Contr'!E23-'5ª Med_Contr'!E23-'6ª Med_Contr'!E23-'7ª Med_Contr'!E23-'8ª Med_Contr'!E23-'9ª Med_Contr'!E23-'10ª Med_Contr'!E23-'11ª Med_Contr'!E23-'12ª Med_Contr'!E23,0)</f>
        <v>#REF!</v>
      </c>
      <c r="L23" s="208" t="e">
        <f>K23/#REF!</f>
        <v>#REF!</v>
      </c>
      <c r="M23" s="269" t="e">
        <f>IF(#REF!&lt;&gt;0,SUM(#REF!)-'1ª Med_Adit'!E23-'2ª Med_Adit'!E23-'3ª Med_Adit'!E23-'4ª Med_Adit'!E23-'5ª Med_Adit'!E23-'6ª Med_Adit'!E23-'7ª Med_Adit'!E23-'8ª Med_Adit'!E23-'9ª Med_Adit'!E23-'10ª Med_Adit'!E23-'11ª Med_Adit'!E23-'12ª Med_Adit'!E23,0)</f>
        <v>#REF!</v>
      </c>
      <c r="N23" s="208" t="e">
        <f>M23/SUM(#REF!)</f>
        <v>#REF!</v>
      </c>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row>
    <row r="24" spans="1:113" s="111" customFormat="1" ht="33">
      <c r="A24" s="116" t="str">
        <f>CONSOLIDA!A14</f>
        <v>2.0</v>
      </c>
      <c r="B24" s="119" t="str">
        <f>CONSOLIDA!B14</f>
        <v xml:space="preserve">INSTALAÇÕES ELÉTRICAS: QUADRA POLIESPORTIVA </v>
      </c>
      <c r="C24" s="96">
        <f>Elétrica!M201+Elétrica!O201+Elétrica!N201</f>
        <v>0</v>
      </c>
      <c r="D24" s="93" t="e">
        <f>C24/$C$28</f>
        <v>#REF!</v>
      </c>
      <c r="E24" s="165">
        <f>Elétrica!BW201</f>
        <v>0</v>
      </c>
      <c r="F24" s="93" t="e">
        <f>E24/(SUM($I$15:$I$16))</f>
        <v>#DIV/0!</v>
      </c>
      <c r="G24" s="95">
        <f>'9ª Med_Contr'!G24+Elétrica!BT201+Elétrica!BW201</f>
        <v>0</v>
      </c>
      <c r="H24" s="93" t="e">
        <f>G24/C$28</f>
        <v>#REF!</v>
      </c>
      <c r="I24" s="95">
        <f>C24-G24</f>
        <v>0</v>
      </c>
      <c r="J24" s="93" t="e">
        <f>I24/C$28</f>
        <v>#REF!</v>
      </c>
      <c r="K24" s="207">
        <f>IF(Elétrica!CR201&lt;&gt;0,Elétrica!M201-'1ª Med_Contr'!E24-'2ª Med_Contr'!E24-'3ª Med_Contr'!E24-'4ª Med_Contr'!E24-'5ª Med_Contr'!E24-'6ª Med_Contr'!E24-'7ª Med_Contr'!E24-'8ª Med_Contr'!E24-'9ª Med_Contr'!E24-'10ª Med_Contr'!E24-'11ª Med_Contr'!E24-'12ª Med_Contr'!E24,0)</f>
        <v>0</v>
      </c>
      <c r="L24" s="208" t="e">
        <f>K24/Elétrica!M201</f>
        <v>#DIV/0!</v>
      </c>
      <c r="M24" s="269">
        <f>IF(Elétrica!CU201&lt;&gt;0,SUM(Elétrica!N201:O201)-'1ª Med_Adit'!E24-'2ª Med_Adit'!E24-'3ª Med_Adit'!E24-'4ª Med_Adit'!E24-'5ª Med_Adit'!E24-'6ª Med_Adit'!E24-'7ª Med_Adit'!E24-'8ª Med_Adit'!E24-'9ª Med_Adit'!E24-'10ª Med_Adit'!E24-'11ª Med_Adit'!E24-'12ª Med_Adit'!E24,0)</f>
        <v>0</v>
      </c>
      <c r="N24" s="208" t="e">
        <f>M24/SUM(Elétrica!N201:O201)</f>
        <v>#DIV/0!</v>
      </c>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row>
    <row r="25" spans="1:113" s="111" customFormat="1" ht="18">
      <c r="A25" s="116" t="e">
        <f>CONSOLIDA!#REF!</f>
        <v>#REF!</v>
      </c>
      <c r="B25" s="119" t="e">
        <f>CONSOLIDA!#REF!</f>
        <v>#REF!</v>
      </c>
      <c r="C25" s="96" t="e">
        <f>#REF!+#REF!+#REF!</f>
        <v>#REF!</v>
      </c>
      <c r="D25" s="93" t="e">
        <f>C25/$C$28</f>
        <v>#REF!</v>
      </c>
      <c r="E25" s="165" t="e">
        <f>#REF!</f>
        <v>#REF!</v>
      </c>
      <c r="F25" s="93" t="e">
        <f>E25/(SUM($I$15:$I$16))</f>
        <v>#REF!</v>
      </c>
      <c r="G25" s="95" t="e">
        <f>'9ª Med_Contr'!G25+#REF!+#REF!</f>
        <v>#REF!</v>
      </c>
      <c r="H25" s="93" t="e">
        <f>G25/C$28</f>
        <v>#REF!</v>
      </c>
      <c r="I25" s="95" t="e">
        <f>C25-G25</f>
        <v>#REF!</v>
      </c>
      <c r="J25" s="93" t="e">
        <f>I25/C$28</f>
        <v>#REF!</v>
      </c>
      <c r="K25" s="207" t="e">
        <f>IF(#REF!&lt;&gt;0,#REF!-'1ª Med_Contr'!E25-'2ª Med_Contr'!E25-'3ª Med_Contr'!E25-'4ª Med_Contr'!E25-'5ª Med_Contr'!E25-'6ª Med_Contr'!E25-'7ª Med_Contr'!E25-'8ª Med_Contr'!E25-'9ª Med_Contr'!E25-'10ª Med_Contr'!E25-'11ª Med_Contr'!E25-'12ª Med_Contr'!E25,0)</f>
        <v>#REF!</v>
      </c>
      <c r="L25" s="208" t="e">
        <f>K25/#REF!</f>
        <v>#REF!</v>
      </c>
      <c r="M25" s="269" t="e">
        <f>IF(#REF!&lt;&gt;0,SUM(#REF!)-'1ª Med_Adit'!E25-'2ª Med_Adit'!E25-'3ª Med_Adit'!E25-'4ª Med_Adit'!E25-'5ª Med_Adit'!E25-'6ª Med_Adit'!E25-'7ª Med_Adit'!E25-'8ª Med_Adit'!E25-'9ª Med_Adit'!E25-'10ª Med_Adit'!E25-'11ª Med_Adit'!E25-'12ª Med_Adit'!E25,0)</f>
        <v>#REF!</v>
      </c>
      <c r="N25" s="208" t="e">
        <f>M25/SUM(#REF!)</f>
        <v>#REF!</v>
      </c>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row>
    <row r="26" spans="1:113" s="111" customFormat="1" ht="66">
      <c r="A26" s="116" t="str">
        <f>CONSOLIDA!A13</f>
        <v>1.0</v>
      </c>
      <c r="B26" s="119" t="str">
        <f>CONSOLIDA!B13</f>
        <v>CONSTRUÇÃO DE QUADRA POLI-ESPORTIVA COBERTA COM ARQUIBANCADA DE 2 DEGRAUS NAS DUAS LATERAIS  - DIMENSÃO DA QUADRA 24X32M</v>
      </c>
      <c r="C26" s="96">
        <f>Quadra!L47+Quadra!M47+Quadra!N47</f>
        <v>360676.5400000001</v>
      </c>
      <c r="D26" s="93" t="e">
        <f>C26/$C$28</f>
        <v>#REF!</v>
      </c>
      <c r="E26" s="165">
        <f>Quadra!BV47</f>
        <v>0</v>
      </c>
      <c r="F26" s="93" t="e">
        <f>E26/(SUM($I$15:$I$16))</f>
        <v>#DIV/0!</v>
      </c>
      <c r="G26" s="95">
        <f>'9ª Med_Contr'!G26+Quadra!BS47+Quadra!BV47</f>
        <v>2189.5</v>
      </c>
      <c r="H26" s="93" t="e">
        <f>G26/C$28</f>
        <v>#REF!</v>
      </c>
      <c r="I26" s="95">
        <f>C26-G26</f>
        <v>358487.0400000001</v>
      </c>
      <c r="J26" s="93" t="e">
        <f>I26/C$28</f>
        <v>#REF!</v>
      </c>
      <c r="K26" s="207">
        <f>IF(Quadra!CQ47&lt;&gt;0,Quadra!L47-'1ª Med_Contr'!E26-'2ª Med_Contr'!E26-'3ª Med_Contr'!E26-'4ª Med_Contr'!E26-'5ª Med_Contr'!E26-'6ª Med_Contr'!E26-'7ª Med_Contr'!E26-'8ª Med_Contr'!E26-'9ª Med_Contr'!E26-'10ª Med_Contr'!E26-'11ª Med_Contr'!E26-'12ª Med_Contr'!E26,0)</f>
        <v>358487.0400000001</v>
      </c>
      <c r="L26" s="208">
        <f>K26/Quadra!L47</f>
        <v>0.99392946377937419</v>
      </c>
      <c r="M26" s="269">
        <f>IF(Quadra!CT47&lt;&gt;0,SUM(Quadra!M47:N47)-'1ª Med_Adit'!E26-'2ª Med_Adit'!E26-'3ª Med_Adit'!E26-'4ª Med_Adit'!E26-'5ª Med_Adit'!E26-'6ª Med_Adit'!E26-'7ª Med_Adit'!E26-'8ª Med_Adit'!E26-'9ª Med_Adit'!E26-'10ª Med_Adit'!E26-'11ª Med_Adit'!E26-'12ª Med_Adit'!E26,0)</f>
        <v>0</v>
      </c>
      <c r="N26" s="208" t="e">
        <f>M26/SUM(Quadra!M47:N47)</f>
        <v>#DIV/0!</v>
      </c>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row>
    <row r="27" spans="1:113" ht="18.75" thickBot="1">
      <c r="A27" s="117"/>
      <c r="B27" s="120"/>
      <c r="C27" s="112"/>
      <c r="D27" s="112"/>
      <c r="E27" s="112"/>
      <c r="F27" s="112"/>
      <c r="G27" s="112"/>
      <c r="H27" s="112"/>
      <c r="I27" s="112"/>
      <c r="J27" s="112"/>
      <c r="K27" s="271"/>
      <c r="L27" s="272"/>
      <c r="M27" s="270"/>
      <c r="N27" s="209"/>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row>
    <row r="28" spans="1:113" ht="18.75" thickBot="1">
      <c r="A28" s="544" t="s">
        <v>71</v>
      </c>
      <c r="B28" s="545"/>
      <c r="C28" s="99" t="e">
        <f t="shared" ref="C28:J28" si="0">SUM(C22:C27)</f>
        <v>#REF!</v>
      </c>
      <c r="D28" s="98" t="e">
        <f t="shared" si="0"/>
        <v>#REF!</v>
      </c>
      <c r="E28" s="99" t="e">
        <f t="shared" si="0"/>
        <v>#REF!</v>
      </c>
      <c r="F28" s="98" t="e">
        <f t="shared" si="0"/>
        <v>#REF!</v>
      </c>
      <c r="G28" s="99" t="e">
        <f t="shared" si="0"/>
        <v>#REF!</v>
      </c>
      <c r="H28" s="98" t="e">
        <f t="shared" si="0"/>
        <v>#REF!</v>
      </c>
      <c r="I28" s="99" t="e">
        <f t="shared" si="0"/>
        <v>#REF!</v>
      </c>
      <c r="J28" s="98" t="e">
        <f t="shared" si="0"/>
        <v>#REF!</v>
      </c>
      <c r="K28" s="99" t="e">
        <f>SUM(K22:K27)</f>
        <v>#REF!</v>
      </c>
      <c r="L28" s="98" t="e">
        <f>K28/CONSOLIDA!C16</f>
        <v>#REF!</v>
      </c>
      <c r="M28" s="99" t="e">
        <f>SUM(M22:M27)</f>
        <v>#REF!</v>
      </c>
      <c r="N28" s="98" t="e">
        <f>M28/(CONSOLIDA!E16+CONSOLIDA!G16)</f>
        <v>#REF!</v>
      </c>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row>
    <row r="29" spans="1:113" ht="15.75">
      <c r="A29" s="132"/>
      <c r="B29" s="100"/>
      <c r="C29" s="101"/>
      <c r="D29" s="101"/>
      <c r="E29" s="101"/>
      <c r="F29" s="102"/>
      <c r="G29" s="108"/>
      <c r="H29" s="108"/>
      <c r="I29" s="108"/>
      <c r="J29" s="12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row>
    <row r="30" spans="1:113" ht="15.75">
      <c r="A30" s="133"/>
      <c r="B30" s="142"/>
      <c r="C30" s="168"/>
      <c r="D30" s="193"/>
      <c r="E30" s="101"/>
      <c r="F30" s="102"/>
      <c r="G30" s="109"/>
      <c r="H30" s="109"/>
      <c r="I30" s="109"/>
      <c r="J30" s="194"/>
    </row>
    <row r="31" spans="1:113" ht="16.5" thickBot="1">
      <c r="A31" s="133"/>
      <c r="B31" s="142" t="s">
        <v>174</v>
      </c>
      <c r="C31" s="168" t="e">
        <f>E28</f>
        <v>#REF!</v>
      </c>
      <c r="D31" s="193"/>
      <c r="E31" s="101"/>
      <c r="F31" s="102"/>
      <c r="G31" s="109"/>
      <c r="H31" s="109"/>
      <c r="I31" s="109"/>
      <c r="J31" s="194"/>
    </row>
    <row r="32" spans="1:113" ht="18.75" thickBot="1">
      <c r="A32" s="133"/>
      <c r="B32" s="166" t="s">
        <v>175</v>
      </c>
      <c r="C32" s="170" t="e">
        <f>C31</f>
        <v>#REF!</v>
      </c>
      <c r="D32" s="167" t="e">
        <f>C32/C28</f>
        <v>#REF!</v>
      </c>
      <c r="E32" s="101"/>
      <c r="F32" s="102"/>
      <c r="G32" s="109"/>
      <c r="H32" s="109"/>
      <c r="I32" s="109"/>
      <c r="J32" s="194"/>
    </row>
    <row r="33" spans="1:10" ht="15.75">
      <c r="A33" s="133"/>
      <c r="B33" s="142"/>
      <c r="C33" s="141"/>
      <c r="D33" s="101"/>
      <c r="E33" s="101"/>
      <c r="F33" s="102"/>
      <c r="G33" s="109"/>
      <c r="H33" s="109"/>
      <c r="I33" s="109"/>
      <c r="J33" s="194"/>
    </row>
    <row r="34" spans="1:10" ht="18">
      <c r="A34" s="132"/>
      <c r="B34" s="171" t="s">
        <v>176</v>
      </c>
      <c r="C34" s="546" t="e">
        <f ca="1">UPPER([3]!VExtenso(C31))</f>
        <v>#NAME?</v>
      </c>
      <c r="D34" s="546"/>
      <c r="E34" s="546"/>
      <c r="F34" s="546"/>
      <c r="G34" s="546"/>
      <c r="H34" s="546"/>
      <c r="I34" s="546"/>
      <c r="J34" s="547"/>
    </row>
    <row r="35" spans="1:10" ht="18">
      <c r="A35" s="132"/>
      <c r="B35" s="172"/>
      <c r="C35" s="546"/>
      <c r="D35" s="546"/>
      <c r="E35" s="546"/>
      <c r="F35" s="546"/>
      <c r="G35" s="546"/>
      <c r="H35" s="546"/>
      <c r="I35" s="546"/>
      <c r="J35" s="547"/>
    </row>
    <row r="36" spans="1:10" ht="15.75">
      <c r="A36" s="132"/>
      <c r="B36" s="100"/>
      <c r="C36" s="101"/>
      <c r="D36" s="101"/>
      <c r="E36" s="101"/>
      <c r="F36" s="102"/>
      <c r="G36" s="108"/>
      <c r="H36" s="108"/>
      <c r="I36" s="108"/>
      <c r="J36" s="128"/>
    </row>
    <row r="37" spans="1:10" ht="15.75">
      <c r="A37" s="132"/>
      <c r="B37" s="100"/>
      <c r="C37" s="101"/>
      <c r="D37" s="101"/>
      <c r="E37" s="101"/>
      <c r="F37" s="102"/>
      <c r="G37" s="108"/>
      <c r="H37" s="108"/>
      <c r="I37" s="108"/>
      <c r="J37" s="128"/>
    </row>
    <row r="38" spans="1:10" ht="15.75">
      <c r="A38" s="134"/>
      <c r="B38" s="100"/>
      <c r="C38" s="108"/>
      <c r="D38" s="101"/>
      <c r="E38" s="108"/>
      <c r="F38" s="108"/>
      <c r="G38" s="108"/>
      <c r="H38" s="108"/>
      <c r="I38" s="108"/>
      <c r="J38" s="128"/>
    </row>
    <row r="39" spans="1:10" ht="15.75" customHeight="1">
      <c r="A39" s="134"/>
      <c r="B39" s="266" t="s">
        <v>65</v>
      </c>
      <c r="C39" s="108"/>
      <c r="D39" s="558" t="s">
        <v>123</v>
      </c>
      <c r="E39" s="558"/>
      <c r="F39" s="558"/>
      <c r="H39" s="559" t="s">
        <v>122</v>
      </c>
      <c r="I39" s="559"/>
      <c r="J39" s="560"/>
    </row>
    <row r="40" spans="1:10" ht="16.5" thickBot="1">
      <c r="A40" s="135"/>
      <c r="B40" s="136"/>
      <c r="C40" s="137"/>
      <c r="D40" s="137"/>
      <c r="E40" s="138"/>
      <c r="F40" s="138"/>
      <c r="G40" s="138"/>
      <c r="H40" s="138"/>
      <c r="I40" s="138"/>
      <c r="J40" s="139"/>
    </row>
  </sheetData>
  <mergeCells count="40">
    <mergeCell ref="A6:J6"/>
    <mergeCell ref="G7:H7"/>
    <mergeCell ref="I7:J7"/>
    <mergeCell ref="G8:H8"/>
    <mergeCell ref="I8:J8"/>
    <mergeCell ref="G9:H9"/>
    <mergeCell ref="I9:J9"/>
    <mergeCell ref="G10:H10"/>
    <mergeCell ref="I10:J10"/>
    <mergeCell ref="G11:H11"/>
    <mergeCell ref="I11:J11"/>
    <mergeCell ref="G13:H13"/>
    <mergeCell ref="I13:J13"/>
    <mergeCell ref="G12:H12"/>
    <mergeCell ref="I12:J12"/>
    <mergeCell ref="G14:H14"/>
    <mergeCell ref="I14:J14"/>
    <mergeCell ref="G15:H15"/>
    <mergeCell ref="I15:J15"/>
    <mergeCell ref="G16:H16"/>
    <mergeCell ref="I16:J16"/>
    <mergeCell ref="M18:M20"/>
    <mergeCell ref="K17:N17"/>
    <mergeCell ref="D39:F39"/>
    <mergeCell ref="H39:J39"/>
    <mergeCell ref="N18:N20"/>
    <mergeCell ref="K18:K20"/>
    <mergeCell ref="L18:L20"/>
    <mergeCell ref="D18:D20"/>
    <mergeCell ref="E18:E20"/>
    <mergeCell ref="A28:B28"/>
    <mergeCell ref="C34:J35"/>
    <mergeCell ref="H18:H20"/>
    <mergeCell ref="I18:I20"/>
    <mergeCell ref="J18:J20"/>
    <mergeCell ref="F18:F20"/>
    <mergeCell ref="G18:G20"/>
    <mergeCell ref="A18:A20"/>
    <mergeCell ref="B18:B20"/>
    <mergeCell ref="C18:C20"/>
  </mergeCells>
  <printOptions horizontalCentered="1" verticalCentered="1"/>
  <pageMargins left="0.39370078740157483" right="0.39370078740157483" top="0.39370078740157483" bottom="0.39370078740157483" header="0.39370078740157483" footer="0.39370078740157483"/>
  <pageSetup paperSize="9" scale="55" orientation="landscape" horizontalDpi="150" verticalDpi="150" r:id="rId1"/>
  <headerFooter alignWithMargins="0">
    <oddHeader>Página &amp;P de &amp;N</oddHeader>
    <oddFooter>&amp;C&amp;F</oddFooter>
  </headerFooter>
  <rowBreaks count="1" manualBreakCount="1">
    <brk id="40" max="9" man="1"/>
  </rowBreaks>
  <colBreaks count="1" manualBreakCount="1">
    <brk id="10" max="55" man="1"/>
  </colBreaks>
  <drawing r:id="rId2"/>
</worksheet>
</file>

<file path=xl/worksheets/sheet6.xml><?xml version="1.0" encoding="utf-8"?>
<worksheet xmlns="http://schemas.openxmlformats.org/spreadsheetml/2006/main" xmlns:r="http://schemas.openxmlformats.org/officeDocument/2006/relationships">
  <sheetPr codeName="Plan6">
    <tabColor indexed="50"/>
  </sheetPr>
  <dimension ref="A1:DI40"/>
  <sheetViews>
    <sheetView view="pageBreakPreview" zoomScale="60" zoomScaleNormal="75" workbookViewId="0">
      <selection activeCell="O13" sqref="O13"/>
    </sheetView>
  </sheetViews>
  <sheetFormatPr defaultRowHeight="15"/>
  <cols>
    <col min="1" max="1" width="10.42578125" style="105" customWidth="1"/>
    <col min="2" max="2" width="62.42578125" style="105" customWidth="1"/>
    <col min="3" max="3" width="19.85546875" style="105" customWidth="1"/>
    <col min="4" max="4" width="11.42578125" style="105" customWidth="1"/>
    <col min="5" max="5" width="21.85546875" style="105" customWidth="1"/>
    <col min="6" max="6" width="11.42578125" style="105" customWidth="1"/>
    <col min="7" max="7" width="21.28515625" style="105" customWidth="1"/>
    <col min="8" max="8" width="11.42578125" style="105" customWidth="1"/>
    <col min="9" max="9" width="21.28515625" style="105" customWidth="1"/>
    <col min="10" max="10" width="11.42578125" style="105" customWidth="1"/>
    <col min="11" max="11" width="19" style="105" customWidth="1"/>
    <col min="12" max="12" width="11.42578125" style="105" customWidth="1"/>
    <col min="13" max="13" width="19" style="105" customWidth="1"/>
    <col min="14" max="14" width="11.42578125" style="105" customWidth="1"/>
    <col min="15" max="16384" width="9.140625" style="105"/>
  </cols>
  <sheetData>
    <row r="1" spans="1:10" ht="15.75">
      <c r="A1" s="121"/>
      <c r="B1" s="122" t="s">
        <v>64</v>
      </c>
      <c r="C1" s="123"/>
      <c r="D1" s="123"/>
      <c r="E1" s="123"/>
      <c r="F1" s="123"/>
      <c r="G1" s="124"/>
      <c r="H1" s="124"/>
      <c r="I1" s="124"/>
      <c r="J1" s="125"/>
    </row>
    <row r="2" spans="1:10" ht="15.75">
      <c r="A2" s="126"/>
      <c r="B2" s="127" t="s">
        <v>52</v>
      </c>
      <c r="C2" s="109"/>
      <c r="D2" s="109"/>
      <c r="E2" s="109"/>
      <c r="F2" s="109"/>
      <c r="G2" s="108"/>
      <c r="H2" s="108"/>
      <c r="I2" s="108"/>
      <c r="J2" s="128"/>
    </row>
    <row r="3" spans="1:10" ht="15.75">
      <c r="A3" s="126"/>
      <c r="B3" s="127" t="s">
        <v>169</v>
      </c>
      <c r="C3" s="109"/>
      <c r="D3" s="109"/>
      <c r="E3" s="109"/>
      <c r="F3" s="109"/>
      <c r="G3" s="108"/>
      <c r="H3" s="108"/>
      <c r="I3" s="108"/>
      <c r="J3" s="128"/>
    </row>
    <row r="4" spans="1:10" ht="15.75">
      <c r="A4" s="126"/>
      <c r="B4" s="127" t="s">
        <v>310</v>
      </c>
      <c r="C4" s="109"/>
      <c r="D4" s="109"/>
      <c r="E4" s="109"/>
      <c r="F4" s="109"/>
      <c r="G4" s="108"/>
      <c r="H4" s="108"/>
      <c r="I4" s="108"/>
      <c r="J4" s="128"/>
    </row>
    <row r="5" spans="1:10" ht="15.75">
      <c r="A5" s="126"/>
      <c r="B5" s="127" t="s">
        <v>2</v>
      </c>
      <c r="C5" s="109"/>
      <c r="D5" s="109"/>
      <c r="E5" s="109"/>
      <c r="F5" s="109"/>
      <c r="G5" s="108"/>
      <c r="H5" s="108"/>
      <c r="I5" s="108"/>
      <c r="J5" s="128"/>
    </row>
    <row r="6" spans="1:10" ht="26.25">
      <c r="A6" s="572" t="s">
        <v>261</v>
      </c>
      <c r="B6" s="573"/>
      <c r="C6" s="573"/>
      <c r="D6" s="573"/>
      <c r="E6" s="573"/>
      <c r="F6" s="573"/>
      <c r="G6" s="573"/>
      <c r="H6" s="573"/>
      <c r="I6" s="573"/>
      <c r="J6" s="574"/>
    </row>
    <row r="7" spans="1:10" s="106" customFormat="1" ht="16.5">
      <c r="A7" s="129"/>
      <c r="B7" s="107"/>
      <c r="C7" s="107"/>
      <c r="D7" s="107"/>
      <c r="E7" s="107"/>
      <c r="F7" s="107"/>
      <c r="G7" s="561" t="str">
        <f>'1ª Med_Contr'!G7:H7</f>
        <v>Termo de Contrato:</v>
      </c>
      <c r="H7" s="561"/>
      <c r="I7" s="575" t="str">
        <f>'1ª Med_Contr'!I7:J7</f>
        <v>37/2012</v>
      </c>
      <c r="J7" s="576"/>
    </row>
    <row r="8" spans="1:10" ht="16.5">
      <c r="A8" s="175" t="str">
        <f>CONSOLIDA!A6</f>
        <v>ESTABELECIMENTO: EE MARIO CORREA DA COSTA - QUADRA POLIESPORTIVA COBERTA</v>
      </c>
      <c r="B8" s="131"/>
      <c r="C8" s="108"/>
      <c r="D8" s="108"/>
      <c r="E8" s="108"/>
      <c r="F8" s="108"/>
      <c r="G8" s="577" t="s">
        <v>67</v>
      </c>
      <c r="H8" s="577"/>
      <c r="I8" s="578" t="s">
        <v>305</v>
      </c>
      <c r="J8" s="579"/>
    </row>
    <row r="9" spans="1:10" ht="16.5">
      <c r="A9" s="175" t="str">
        <f>CONSOLIDA!A7</f>
        <v>MUNICÍPIO: PARANAITA-MT</v>
      </c>
      <c r="B9" s="131"/>
      <c r="C9" s="108"/>
      <c r="D9" s="108"/>
      <c r="E9" s="108"/>
      <c r="F9" s="108"/>
      <c r="G9" s="561" t="s">
        <v>48</v>
      </c>
      <c r="H9" s="561"/>
      <c r="I9" s="569">
        <f>'9ª Med_Contr'!I9:J9+30</f>
        <v>41735</v>
      </c>
      <c r="J9" s="563"/>
    </row>
    <row r="10" spans="1:10" ht="16.5">
      <c r="A10" s="175" t="str">
        <f>CONSOLIDA!A8</f>
        <v xml:space="preserve">ENDEREÇO: VIA 2, CENTRO </v>
      </c>
      <c r="B10" s="109"/>
      <c r="C10" s="164"/>
      <c r="D10" s="164"/>
      <c r="E10" s="66"/>
      <c r="F10" s="66"/>
      <c r="G10" s="561" t="s">
        <v>103</v>
      </c>
      <c r="H10" s="561"/>
      <c r="I10" s="569">
        <f>'1ª Med_Contr'!I10:J10</f>
        <v>41435</v>
      </c>
      <c r="J10" s="563"/>
    </row>
    <row r="11" spans="1:10" ht="16.5">
      <c r="A11" s="130"/>
      <c r="B11" s="109"/>
      <c r="C11" s="66"/>
      <c r="D11" s="66"/>
      <c r="E11" s="66"/>
      <c r="F11" s="66"/>
      <c r="G11" s="561" t="s">
        <v>104</v>
      </c>
      <c r="H11" s="561"/>
      <c r="I11" s="569" t="e">
        <f>I10+#REF!</f>
        <v>#REF!</v>
      </c>
      <c r="J11" s="563"/>
    </row>
    <row r="12" spans="1:10" ht="16.5">
      <c r="A12" s="130"/>
      <c r="B12" s="109"/>
      <c r="C12" s="66"/>
      <c r="D12" s="66"/>
      <c r="E12" s="66"/>
      <c r="F12" s="66"/>
      <c r="G12" s="561" t="s">
        <v>355</v>
      </c>
      <c r="H12" s="561"/>
      <c r="I12" s="569" t="e">
        <f>'1ª Med_Contr'!I12:J12</f>
        <v>#REF!</v>
      </c>
      <c r="J12" s="563"/>
    </row>
    <row r="13" spans="1:10" s="193" customFormat="1" ht="16.5">
      <c r="A13" s="130"/>
      <c r="B13" s="109"/>
      <c r="C13" s="66"/>
      <c r="D13" s="66"/>
      <c r="E13" s="66"/>
      <c r="F13" s="66"/>
      <c r="G13" s="566" t="s">
        <v>172</v>
      </c>
      <c r="H13" s="566"/>
      <c r="I13" s="567">
        <f>'1ª Med_Contr'!I13:J13</f>
        <v>4457665.79</v>
      </c>
      <c r="J13" s="568"/>
    </row>
    <row r="14" spans="1:10" ht="16.5">
      <c r="A14" s="130"/>
      <c r="B14" s="109"/>
      <c r="C14" s="66"/>
      <c r="D14" s="66"/>
      <c r="E14" s="66"/>
      <c r="F14" s="66"/>
      <c r="G14" s="561" t="s">
        <v>113</v>
      </c>
      <c r="H14" s="561"/>
      <c r="I14" s="570">
        <f>CONSOLIDA!C16</f>
        <v>379826.28000000009</v>
      </c>
      <c r="J14" s="571"/>
    </row>
    <row r="15" spans="1:10" ht="16.5">
      <c r="A15" s="130"/>
      <c r="B15" s="109"/>
      <c r="C15" s="66"/>
      <c r="D15" s="66"/>
      <c r="E15" s="66"/>
      <c r="F15" s="66"/>
      <c r="G15" s="561" t="s">
        <v>182</v>
      </c>
      <c r="H15" s="561"/>
      <c r="I15" s="562">
        <f>CONSOLIDA!E16</f>
        <v>0</v>
      </c>
      <c r="J15" s="563"/>
    </row>
    <row r="16" spans="1:10" ht="16.5">
      <c r="A16" s="130"/>
      <c r="B16" s="109"/>
      <c r="C16" s="66"/>
      <c r="D16" s="66"/>
      <c r="E16" s="66"/>
      <c r="F16" s="66"/>
      <c r="G16" s="561" t="s">
        <v>181</v>
      </c>
      <c r="H16" s="561"/>
      <c r="I16" s="562">
        <f>CONSOLIDA!G16</f>
        <v>0</v>
      </c>
      <c r="J16" s="563"/>
    </row>
    <row r="17" spans="1:113" ht="17.25" thickBot="1">
      <c r="A17" s="130"/>
      <c r="B17" s="109"/>
      <c r="C17" s="66"/>
      <c r="D17" s="66"/>
      <c r="E17" s="66"/>
      <c r="F17" s="66"/>
      <c r="G17" s="66"/>
      <c r="H17" s="143"/>
      <c r="I17" s="143"/>
      <c r="J17" s="128"/>
      <c r="K17" s="564" t="s">
        <v>186</v>
      </c>
      <c r="L17" s="565"/>
      <c r="M17" s="565"/>
      <c r="N17" s="565"/>
    </row>
    <row r="18" spans="1:113" ht="15" customHeight="1">
      <c r="A18" s="551" t="s">
        <v>5</v>
      </c>
      <c r="B18" s="553" t="s">
        <v>43</v>
      </c>
      <c r="C18" s="556" t="s">
        <v>183</v>
      </c>
      <c r="D18" s="548" t="s">
        <v>36</v>
      </c>
      <c r="E18" s="548" t="s">
        <v>114</v>
      </c>
      <c r="F18" s="548" t="s">
        <v>36</v>
      </c>
      <c r="G18" s="548" t="s">
        <v>257</v>
      </c>
      <c r="H18" s="548" t="s">
        <v>36</v>
      </c>
      <c r="I18" s="548" t="s">
        <v>258</v>
      </c>
      <c r="J18" s="548" t="s">
        <v>36</v>
      </c>
      <c r="K18" s="548" t="s">
        <v>184</v>
      </c>
      <c r="L18" s="548" t="s">
        <v>36</v>
      </c>
      <c r="M18" s="548" t="s">
        <v>185</v>
      </c>
      <c r="N18" s="548" t="s">
        <v>36</v>
      </c>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row>
    <row r="19" spans="1:113" ht="18" customHeight="1">
      <c r="A19" s="552"/>
      <c r="B19" s="554"/>
      <c r="C19" s="557"/>
      <c r="D19" s="549"/>
      <c r="E19" s="549"/>
      <c r="F19" s="549"/>
      <c r="G19" s="549"/>
      <c r="H19" s="549"/>
      <c r="I19" s="549"/>
      <c r="J19" s="549"/>
      <c r="K19" s="549"/>
      <c r="L19" s="549"/>
      <c r="M19" s="549"/>
      <c r="N19" s="549"/>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row>
    <row r="20" spans="1:113" ht="21" customHeight="1" thickBot="1">
      <c r="A20" s="552"/>
      <c r="B20" s="555"/>
      <c r="C20" s="557"/>
      <c r="D20" s="549"/>
      <c r="E20" s="550"/>
      <c r="F20" s="549"/>
      <c r="G20" s="550"/>
      <c r="H20" s="549"/>
      <c r="I20" s="550"/>
      <c r="J20" s="549"/>
      <c r="K20" s="550"/>
      <c r="L20" s="550"/>
      <c r="M20" s="550"/>
      <c r="N20" s="550"/>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row>
    <row r="21" spans="1:113" s="111" customFormat="1" ht="18">
      <c r="A21" s="115"/>
      <c r="B21" s="118"/>
      <c r="C21" s="91"/>
      <c r="D21" s="90"/>
      <c r="E21" s="92"/>
      <c r="F21" s="90"/>
      <c r="G21" s="92"/>
      <c r="H21" s="90"/>
      <c r="I21" s="92"/>
      <c r="J21" s="90"/>
      <c r="K21" s="205"/>
      <c r="L21" s="206"/>
      <c r="M21" s="268"/>
      <c r="N21" s="206"/>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row>
    <row r="22" spans="1:113" s="111" customFormat="1" ht="18">
      <c r="A22" s="116" t="e">
        <f>CONSOLIDA!#REF!</f>
        <v>#REF!</v>
      </c>
      <c r="B22" s="119" t="e">
        <f>CONSOLIDA!#REF!</f>
        <v>#REF!</v>
      </c>
      <c r="C22" s="94" t="e">
        <f>#REF!+#REF!+#REF!</f>
        <v>#REF!</v>
      </c>
      <c r="D22" s="93" t="e">
        <f>C22/$C$28</f>
        <v>#REF!</v>
      </c>
      <c r="E22" s="95" t="e">
        <f>#REF!</f>
        <v>#REF!</v>
      </c>
      <c r="F22" s="93" t="e">
        <f>E22/$I$14</f>
        <v>#REF!</v>
      </c>
      <c r="G22" s="95" t="e">
        <f>'9ª Med_Contr'!G22+#REF!+#REF!</f>
        <v>#REF!</v>
      </c>
      <c r="H22" s="93" t="e">
        <f>G22/C$28</f>
        <v>#REF!</v>
      </c>
      <c r="I22" s="95" t="e">
        <f>C22-G22</f>
        <v>#REF!</v>
      </c>
      <c r="J22" s="93" t="e">
        <f>I22/C$28</f>
        <v>#REF!</v>
      </c>
      <c r="K22" s="207" t="e">
        <f>IF(#REF!&lt;&gt;0,#REF!-'1ª Med_Contr'!E22-'2ª Med_Contr'!E22-'3ª Med_Contr'!E22-'4ª Med_Contr'!E22-'5ª Med_Contr'!E22-'6ª Med_Contr'!E22-'7ª Med_Contr'!E22-'8ª Med_Contr'!E22-'9ª Med_Contr'!E22-'10ª Med_Contr'!E22-'11ª Med_Contr'!E22-'12ª Med_Contr'!E22,0)</f>
        <v>#REF!</v>
      </c>
      <c r="L22" s="208" t="e">
        <f>K22/#REF!</f>
        <v>#REF!</v>
      </c>
      <c r="M22" s="269" t="e">
        <f>IF(#REF!&lt;&gt;0,SUM(#REF!)-'1ª Med_Adit'!E22-'2ª Med_Adit'!E22-'3ª Med_Adit'!E22-'4ª Med_Adit'!E22-'5ª Med_Adit'!E22-'6ª Med_Adit'!E22-'7ª Med_Adit'!E22-'8ª Med_Adit'!E22-'9ª Med_Adit'!E22-'10ª Med_Adit'!E22-'11ª Med_Adit'!E22-'12ª Med_Adit'!E22,0)</f>
        <v>#REF!</v>
      </c>
      <c r="N22" s="208" t="e">
        <f>M22/SUM(#REF!)</f>
        <v>#REF!</v>
      </c>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row>
    <row r="23" spans="1:113" s="111" customFormat="1" ht="18">
      <c r="A23" s="116" t="e">
        <f>CONSOLIDA!#REF!</f>
        <v>#REF!</v>
      </c>
      <c r="B23" s="119" t="e">
        <f>CONSOLIDA!#REF!</f>
        <v>#REF!</v>
      </c>
      <c r="C23" s="96" t="e">
        <f>#REF!+#REF!+#REF!</f>
        <v>#REF!</v>
      </c>
      <c r="D23" s="93" t="e">
        <f>C23/$C$28</f>
        <v>#REF!</v>
      </c>
      <c r="E23" s="95" t="e">
        <f>#REF!</f>
        <v>#REF!</v>
      </c>
      <c r="F23" s="93" t="e">
        <f>E23/$I$14</f>
        <v>#REF!</v>
      </c>
      <c r="G23" s="95" t="e">
        <f>'9ª Med_Contr'!G23+#REF!+#REF!</f>
        <v>#REF!</v>
      </c>
      <c r="H23" s="93" t="e">
        <f>G23/C$28</f>
        <v>#REF!</v>
      </c>
      <c r="I23" s="95" t="e">
        <f>C23-G23</f>
        <v>#REF!</v>
      </c>
      <c r="J23" s="93" t="e">
        <f>I23/C$28</f>
        <v>#REF!</v>
      </c>
      <c r="K23" s="207" t="e">
        <f>IF(#REF!&lt;&gt;0,#REF!-'1ª Med_Contr'!E23-'2ª Med_Contr'!E23-'3ª Med_Contr'!E23-'4ª Med_Contr'!E23-'5ª Med_Contr'!E23-'6ª Med_Contr'!E23-'7ª Med_Contr'!E23-'8ª Med_Contr'!E23-'9ª Med_Contr'!E23-'10ª Med_Contr'!E23-'11ª Med_Contr'!E23-'12ª Med_Contr'!E23,0)</f>
        <v>#REF!</v>
      </c>
      <c r="L23" s="208" t="e">
        <f>K23/#REF!</f>
        <v>#REF!</v>
      </c>
      <c r="M23" s="269" t="e">
        <f>IF(#REF!&lt;&gt;0,SUM(#REF!)-'1ª Med_Adit'!E23-'2ª Med_Adit'!E23-'3ª Med_Adit'!E23-'4ª Med_Adit'!E23-'5ª Med_Adit'!E23-'6ª Med_Adit'!E23-'7ª Med_Adit'!E23-'8ª Med_Adit'!E23-'9ª Med_Adit'!E23-'10ª Med_Adit'!E23-'11ª Med_Adit'!E23-'12ª Med_Adit'!E23,0)</f>
        <v>#REF!</v>
      </c>
      <c r="N23" s="208" t="e">
        <f>M23/SUM(#REF!)</f>
        <v>#REF!</v>
      </c>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row>
    <row r="24" spans="1:113" s="111" customFormat="1" ht="33">
      <c r="A24" s="116" t="str">
        <f>CONSOLIDA!A14</f>
        <v>2.0</v>
      </c>
      <c r="B24" s="119" t="str">
        <f>CONSOLIDA!B14</f>
        <v xml:space="preserve">INSTALAÇÕES ELÉTRICAS: QUADRA POLIESPORTIVA </v>
      </c>
      <c r="C24" s="96">
        <f>Elétrica!M201+Elétrica!O201+Elétrica!N201</f>
        <v>0</v>
      </c>
      <c r="D24" s="93" t="e">
        <f>C24/$C$28</f>
        <v>#REF!</v>
      </c>
      <c r="E24" s="95">
        <f>Elétrica!BT201</f>
        <v>0</v>
      </c>
      <c r="F24" s="93">
        <f>E24/$I$14</f>
        <v>0</v>
      </c>
      <c r="G24" s="95">
        <f>'9ª Med_Contr'!G24+Elétrica!BT201+Elétrica!BW201</f>
        <v>0</v>
      </c>
      <c r="H24" s="93" t="e">
        <f>G24/C$28</f>
        <v>#REF!</v>
      </c>
      <c r="I24" s="95">
        <f>C24-G24</f>
        <v>0</v>
      </c>
      <c r="J24" s="93" t="e">
        <f>I24/C$28</f>
        <v>#REF!</v>
      </c>
      <c r="K24" s="207">
        <f>IF(Elétrica!CR201&lt;&gt;0,Elétrica!M201-'1ª Med_Contr'!E24-'2ª Med_Contr'!E24-'3ª Med_Contr'!E24-'4ª Med_Contr'!E24-'5ª Med_Contr'!E24-'6ª Med_Contr'!E24-'7ª Med_Contr'!E24-'8ª Med_Contr'!E24-'9ª Med_Contr'!E24-'10ª Med_Contr'!E24-'11ª Med_Contr'!E24-'12ª Med_Contr'!E24,0)</f>
        <v>0</v>
      </c>
      <c r="L24" s="208" t="e">
        <f>K24/Elétrica!M201</f>
        <v>#DIV/0!</v>
      </c>
      <c r="M24" s="269">
        <f>IF(Elétrica!CU201&lt;&gt;0,SUM(Elétrica!N201:O201)-'1ª Med_Adit'!E24-'2ª Med_Adit'!E24-'3ª Med_Adit'!E24-'4ª Med_Adit'!E24-'5ª Med_Adit'!E24-'6ª Med_Adit'!E24-'7ª Med_Adit'!E24-'8ª Med_Adit'!E24-'9ª Med_Adit'!E24-'10ª Med_Adit'!E24-'11ª Med_Adit'!E24-'12ª Med_Adit'!E24,0)</f>
        <v>0</v>
      </c>
      <c r="N24" s="208" t="e">
        <f>M24/SUM(Elétrica!N201:O201)</f>
        <v>#DIV/0!</v>
      </c>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row>
    <row r="25" spans="1:113" s="111" customFormat="1" ht="18">
      <c r="A25" s="116" t="e">
        <f>CONSOLIDA!#REF!</f>
        <v>#REF!</v>
      </c>
      <c r="B25" s="119" t="e">
        <f>CONSOLIDA!#REF!</f>
        <v>#REF!</v>
      </c>
      <c r="C25" s="96" t="e">
        <f>#REF!+#REF!+#REF!</f>
        <v>#REF!</v>
      </c>
      <c r="D25" s="93" t="e">
        <f>C25/$C$28</f>
        <v>#REF!</v>
      </c>
      <c r="E25" s="97" t="e">
        <f>#REF!</f>
        <v>#REF!</v>
      </c>
      <c r="F25" s="93" t="e">
        <f>E25/$I$14</f>
        <v>#REF!</v>
      </c>
      <c r="G25" s="95" t="e">
        <f>'9ª Med_Contr'!G25+#REF!+#REF!</f>
        <v>#REF!</v>
      </c>
      <c r="H25" s="93" t="e">
        <f>G25/C$28</f>
        <v>#REF!</v>
      </c>
      <c r="I25" s="95" t="e">
        <f>C25-G25</f>
        <v>#REF!</v>
      </c>
      <c r="J25" s="93" t="e">
        <f>I25/C$28</f>
        <v>#REF!</v>
      </c>
      <c r="K25" s="207" t="e">
        <f>IF(#REF!&lt;&gt;0,#REF!-'1ª Med_Contr'!E25-'2ª Med_Contr'!E25-'3ª Med_Contr'!E25-'4ª Med_Contr'!E25-'5ª Med_Contr'!E25-'6ª Med_Contr'!E25-'7ª Med_Contr'!E25-'8ª Med_Contr'!E25-'9ª Med_Contr'!E25-'10ª Med_Contr'!E25-'11ª Med_Contr'!E25-'12ª Med_Contr'!E25,0)</f>
        <v>#REF!</v>
      </c>
      <c r="L25" s="208" t="e">
        <f>K25/#REF!</f>
        <v>#REF!</v>
      </c>
      <c r="M25" s="269" t="e">
        <f>IF(#REF!&lt;&gt;0,SUM(#REF!)-'1ª Med_Adit'!E25-'2ª Med_Adit'!E25-'3ª Med_Adit'!E25-'4ª Med_Adit'!E25-'5ª Med_Adit'!E25-'6ª Med_Adit'!E25-'7ª Med_Adit'!E25-'8ª Med_Adit'!E25-'9ª Med_Adit'!E25-'10ª Med_Adit'!E25-'11ª Med_Adit'!E25-'12ª Med_Adit'!E25,0)</f>
        <v>#REF!</v>
      </c>
      <c r="N25" s="208" t="e">
        <f>M25/SUM(#REF!)</f>
        <v>#REF!</v>
      </c>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row>
    <row r="26" spans="1:113" s="111" customFormat="1" ht="66">
      <c r="A26" s="116" t="str">
        <f>CONSOLIDA!A13</f>
        <v>1.0</v>
      </c>
      <c r="B26" s="119" t="str">
        <f>CONSOLIDA!B13</f>
        <v>CONSTRUÇÃO DE QUADRA POLI-ESPORTIVA COBERTA COM ARQUIBANCADA DE 2 DEGRAUS NAS DUAS LATERAIS  - DIMENSÃO DA QUADRA 24X32M</v>
      </c>
      <c r="C26" s="96">
        <f>Quadra!L47+Quadra!M47+Quadra!N47</f>
        <v>360676.5400000001</v>
      </c>
      <c r="D26" s="93" t="e">
        <f>C26/$C$28</f>
        <v>#REF!</v>
      </c>
      <c r="E26" s="97">
        <f>Quadra!BS47</f>
        <v>0</v>
      </c>
      <c r="F26" s="93">
        <f>E26/$I$14</f>
        <v>0</v>
      </c>
      <c r="G26" s="95">
        <f>'9ª Med_Contr'!G26+Quadra!BS47+Quadra!BV47</f>
        <v>2189.5</v>
      </c>
      <c r="H26" s="93" t="e">
        <f>G26/C$28</f>
        <v>#REF!</v>
      </c>
      <c r="I26" s="95">
        <f>C26-G26</f>
        <v>358487.0400000001</v>
      </c>
      <c r="J26" s="93" t="e">
        <f>I26/C$28</f>
        <v>#REF!</v>
      </c>
      <c r="K26" s="207">
        <f>IF(Quadra!CQ47&lt;&gt;0,Quadra!L47-'1ª Med_Contr'!E26-'2ª Med_Contr'!E26-'3ª Med_Contr'!E26-'4ª Med_Contr'!E26-'5ª Med_Contr'!E26-'6ª Med_Contr'!E26-'7ª Med_Contr'!E26-'8ª Med_Contr'!E26-'9ª Med_Contr'!E26-'10ª Med_Contr'!E26-'11ª Med_Contr'!E26-'12ª Med_Contr'!E26,0)</f>
        <v>358487.0400000001</v>
      </c>
      <c r="L26" s="208">
        <f>K26/Quadra!L47</f>
        <v>0.99392946377937419</v>
      </c>
      <c r="M26" s="269">
        <f>IF(Quadra!CT47&lt;&gt;0,SUM(Quadra!M47:N47)-'1ª Med_Adit'!E26-'2ª Med_Adit'!E26-'3ª Med_Adit'!E26-'4ª Med_Adit'!E26-'5ª Med_Adit'!E26-'6ª Med_Adit'!E26-'7ª Med_Adit'!E26-'8ª Med_Adit'!E26-'9ª Med_Adit'!E26-'10ª Med_Adit'!E26-'11ª Med_Adit'!E26-'12ª Med_Adit'!E26,0)</f>
        <v>0</v>
      </c>
      <c r="N26" s="208" t="e">
        <f>M26/SUM(Quadra!M47:N47)</f>
        <v>#DIV/0!</v>
      </c>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row>
    <row r="27" spans="1:113" ht="18.75" thickBot="1">
      <c r="A27" s="117"/>
      <c r="B27" s="120"/>
      <c r="C27" s="112"/>
      <c r="D27" s="112"/>
      <c r="E27" s="112"/>
      <c r="F27" s="112"/>
      <c r="G27" s="112"/>
      <c r="H27" s="112"/>
      <c r="I27" s="112"/>
      <c r="J27" s="112"/>
      <c r="K27" s="271"/>
      <c r="L27" s="272"/>
      <c r="M27" s="270"/>
      <c r="N27" s="209"/>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row>
    <row r="28" spans="1:113" ht="18.75" thickBot="1">
      <c r="A28" s="544" t="s">
        <v>71</v>
      </c>
      <c r="B28" s="545"/>
      <c r="C28" s="99" t="e">
        <f t="shared" ref="C28:J28" si="0">SUM(C22:C27)</f>
        <v>#REF!</v>
      </c>
      <c r="D28" s="98" t="e">
        <f t="shared" si="0"/>
        <v>#REF!</v>
      </c>
      <c r="E28" s="99" t="e">
        <f t="shared" si="0"/>
        <v>#REF!</v>
      </c>
      <c r="F28" s="98" t="e">
        <f t="shared" si="0"/>
        <v>#REF!</v>
      </c>
      <c r="G28" s="99" t="e">
        <f t="shared" si="0"/>
        <v>#REF!</v>
      </c>
      <c r="H28" s="98" t="e">
        <f t="shared" si="0"/>
        <v>#REF!</v>
      </c>
      <c r="I28" s="99" t="e">
        <f t="shared" si="0"/>
        <v>#REF!</v>
      </c>
      <c r="J28" s="98" t="e">
        <f t="shared" si="0"/>
        <v>#REF!</v>
      </c>
      <c r="K28" s="99" t="e">
        <f>SUM(K22:K27)</f>
        <v>#REF!</v>
      </c>
      <c r="L28" s="98" t="e">
        <f>K28/CONSOLIDA!C16</f>
        <v>#REF!</v>
      </c>
      <c r="M28" s="99" t="e">
        <f>SUM(M22:M27)</f>
        <v>#REF!</v>
      </c>
      <c r="N28" s="98" t="e">
        <f>M28/(CONSOLIDA!E16+CONSOLIDA!G16)</f>
        <v>#REF!</v>
      </c>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row>
    <row r="29" spans="1:113" ht="15.75">
      <c r="A29" s="132"/>
      <c r="B29" s="100"/>
      <c r="C29" s="101"/>
      <c r="D29" s="101"/>
      <c r="E29" s="101"/>
      <c r="F29" s="101"/>
      <c r="G29" s="108"/>
      <c r="H29" s="108"/>
      <c r="I29" s="108"/>
      <c r="J29" s="12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row>
    <row r="30" spans="1:113" ht="15.75">
      <c r="A30" s="133"/>
      <c r="B30" s="142" t="s">
        <v>173</v>
      </c>
      <c r="C30" s="168" t="e">
        <f>E28</f>
        <v>#REF!</v>
      </c>
      <c r="D30" s="193"/>
      <c r="E30" s="101"/>
      <c r="F30" s="101"/>
      <c r="G30" s="109"/>
      <c r="H30" s="109"/>
      <c r="I30" s="109"/>
      <c r="J30" s="194"/>
    </row>
    <row r="31" spans="1:113" ht="16.5" thickBot="1">
      <c r="A31" s="133"/>
      <c r="B31" s="142"/>
      <c r="C31" s="168"/>
      <c r="D31" s="193"/>
      <c r="E31" s="101"/>
      <c r="F31" s="101"/>
      <c r="G31" s="109"/>
      <c r="H31" s="109"/>
      <c r="I31" s="109"/>
      <c r="J31" s="194"/>
    </row>
    <row r="32" spans="1:113" ht="18.75" thickBot="1">
      <c r="A32" s="133"/>
      <c r="B32" s="166" t="s">
        <v>175</v>
      </c>
      <c r="C32" s="170" t="e">
        <f>C30</f>
        <v>#REF!</v>
      </c>
      <c r="D32" s="167" t="e">
        <f>C32/C28</f>
        <v>#REF!</v>
      </c>
      <c r="E32" s="101"/>
      <c r="F32" s="101"/>
      <c r="G32" s="109"/>
      <c r="H32" s="109"/>
      <c r="I32" s="109"/>
      <c r="J32" s="194"/>
    </row>
    <row r="33" spans="1:10" ht="15.75">
      <c r="A33" s="133"/>
      <c r="B33" s="142"/>
      <c r="C33" s="141"/>
      <c r="D33" s="101"/>
      <c r="E33" s="101"/>
      <c r="F33" s="101"/>
      <c r="G33" s="109"/>
      <c r="H33" s="109"/>
      <c r="I33" s="109"/>
      <c r="J33" s="194"/>
    </row>
    <row r="34" spans="1:10" ht="18">
      <c r="A34" s="132"/>
      <c r="B34" s="171" t="s">
        <v>176</v>
      </c>
      <c r="C34" s="546" t="e">
        <f ca="1">UPPER([3]!VExtenso(C30))</f>
        <v>#NAME?</v>
      </c>
      <c r="D34" s="546"/>
      <c r="E34" s="546"/>
      <c r="F34" s="546"/>
      <c r="G34" s="546"/>
      <c r="H34" s="546"/>
      <c r="I34" s="546"/>
      <c r="J34" s="547"/>
    </row>
    <row r="35" spans="1:10" ht="18">
      <c r="A35" s="132"/>
      <c r="B35" s="172"/>
      <c r="C35" s="546"/>
      <c r="D35" s="546"/>
      <c r="E35" s="546"/>
      <c r="F35" s="546"/>
      <c r="G35" s="546"/>
      <c r="H35" s="546"/>
      <c r="I35" s="546"/>
      <c r="J35" s="547"/>
    </row>
    <row r="36" spans="1:10" ht="15.75">
      <c r="A36" s="132"/>
      <c r="B36" s="100"/>
      <c r="C36" s="101"/>
      <c r="D36" s="101"/>
      <c r="E36" s="101"/>
      <c r="F36" s="101"/>
      <c r="G36" s="108"/>
      <c r="H36" s="108"/>
      <c r="I36" s="108"/>
      <c r="J36" s="128"/>
    </row>
    <row r="37" spans="1:10" ht="15.75">
      <c r="A37" s="132"/>
      <c r="B37" s="100"/>
      <c r="C37" s="101"/>
      <c r="D37" s="101"/>
      <c r="E37" s="101"/>
      <c r="F37" s="101"/>
      <c r="G37" s="108"/>
      <c r="H37" s="108"/>
      <c r="I37" s="108"/>
      <c r="J37" s="128"/>
    </row>
    <row r="38" spans="1:10" ht="15.75">
      <c r="A38" s="134"/>
      <c r="B38" s="103"/>
      <c r="C38" s="108"/>
      <c r="D38" s="173"/>
      <c r="E38" s="173"/>
      <c r="F38" s="108"/>
      <c r="G38" s="104"/>
      <c r="H38" s="104"/>
      <c r="I38" s="104"/>
      <c r="J38" s="128"/>
    </row>
    <row r="39" spans="1:10" ht="15.75" customHeight="1">
      <c r="A39" s="134"/>
      <c r="B39" s="174" t="s">
        <v>65</v>
      </c>
      <c r="C39" s="108"/>
      <c r="D39" s="581" t="s">
        <v>123</v>
      </c>
      <c r="E39" s="581"/>
      <c r="F39" s="108"/>
      <c r="G39" s="580" t="s">
        <v>122</v>
      </c>
      <c r="H39" s="580"/>
      <c r="I39" s="580"/>
      <c r="J39" s="128"/>
    </row>
    <row r="40" spans="1:10" ht="16.5" thickBot="1">
      <c r="A40" s="135"/>
      <c r="B40" s="136"/>
      <c r="C40" s="137"/>
      <c r="D40" s="137"/>
      <c r="E40" s="137"/>
      <c r="F40" s="137"/>
      <c r="G40" s="138"/>
      <c r="H40" s="138"/>
      <c r="I40" s="138"/>
      <c r="J40" s="139"/>
    </row>
  </sheetData>
  <mergeCells count="40">
    <mergeCell ref="I10:J10"/>
    <mergeCell ref="G14:H14"/>
    <mergeCell ref="I14:J14"/>
    <mergeCell ref="K17:N17"/>
    <mergeCell ref="K18:K20"/>
    <mergeCell ref="L18:L20"/>
    <mergeCell ref="M18:M20"/>
    <mergeCell ref="N18:N20"/>
    <mergeCell ref="G16:H16"/>
    <mergeCell ref="G10:H10"/>
    <mergeCell ref="G11:H11"/>
    <mergeCell ref="I11:J11"/>
    <mergeCell ref="I16:J16"/>
    <mergeCell ref="G13:H13"/>
    <mergeCell ref="I13:J13"/>
    <mergeCell ref="G15:H15"/>
    <mergeCell ref="A6:J6"/>
    <mergeCell ref="G7:H7"/>
    <mergeCell ref="G8:H8"/>
    <mergeCell ref="G9:H9"/>
    <mergeCell ref="I7:J7"/>
    <mergeCell ref="I8:J8"/>
    <mergeCell ref="I9:J9"/>
    <mergeCell ref="I15:J15"/>
    <mergeCell ref="G12:H12"/>
    <mergeCell ref="I12:J12"/>
    <mergeCell ref="A28:B28"/>
    <mergeCell ref="A18:A20"/>
    <mergeCell ref="D18:D20"/>
    <mergeCell ref="B18:B20"/>
    <mergeCell ref="C18:C20"/>
    <mergeCell ref="E18:E20"/>
    <mergeCell ref="G39:I39"/>
    <mergeCell ref="I18:I20"/>
    <mergeCell ref="J18:J20"/>
    <mergeCell ref="F18:F20"/>
    <mergeCell ref="D39:E39"/>
    <mergeCell ref="C34:J35"/>
    <mergeCell ref="G18:G20"/>
    <mergeCell ref="H18:H20"/>
  </mergeCells>
  <phoneticPr fontId="0" type="noConversion"/>
  <printOptions horizontalCentered="1" verticalCentered="1"/>
  <pageMargins left="0.39370078740157483" right="0.39370078740157483" top="0.39370078740157483" bottom="0.39370078740157483" header="0.39370078740157483" footer="0.39370078740157483"/>
  <pageSetup paperSize="9" scale="55" orientation="landscape" horizontalDpi="150" verticalDpi="150" r:id="rId1"/>
  <headerFooter alignWithMargins="0">
    <oddHeader>Página &amp;P de &amp;N</oddHeader>
    <oddFooter>&amp;C&amp;F</oddFooter>
  </headerFooter>
  <drawing r:id="rId2"/>
</worksheet>
</file>

<file path=xl/worksheets/sheet7.xml><?xml version="1.0" encoding="utf-8"?>
<worksheet xmlns="http://schemas.openxmlformats.org/spreadsheetml/2006/main" xmlns:r="http://schemas.openxmlformats.org/officeDocument/2006/relationships">
  <sheetPr codeName="Plan9">
    <tabColor rgb="FFFFC000"/>
  </sheetPr>
  <dimension ref="A1:DI40"/>
  <sheetViews>
    <sheetView view="pageBreakPreview" zoomScale="60" zoomScaleNormal="75" workbookViewId="0">
      <selection activeCell="N14" sqref="N14"/>
    </sheetView>
  </sheetViews>
  <sheetFormatPr defaultRowHeight="15"/>
  <cols>
    <col min="1" max="1" width="10.42578125" style="105" customWidth="1"/>
    <col min="2" max="2" width="62.42578125" style="105" customWidth="1"/>
    <col min="3" max="3" width="19.85546875" style="105" customWidth="1"/>
    <col min="4" max="4" width="11.42578125" style="105" customWidth="1"/>
    <col min="5" max="5" width="21.85546875" style="105" customWidth="1"/>
    <col min="6" max="6" width="11.42578125" style="105" customWidth="1"/>
    <col min="7" max="7" width="21.28515625" style="105" customWidth="1"/>
    <col min="8" max="8" width="11.42578125" style="105" customWidth="1"/>
    <col min="9" max="9" width="21.28515625" style="105" customWidth="1"/>
    <col min="10" max="10" width="11.42578125" style="105" customWidth="1"/>
    <col min="11" max="11" width="19" style="105" customWidth="1"/>
    <col min="12" max="12" width="11.42578125" style="105" customWidth="1"/>
    <col min="13" max="13" width="19" style="105" customWidth="1"/>
    <col min="14" max="14" width="11.42578125" style="105" customWidth="1"/>
    <col min="15" max="16384" width="9.140625" style="105"/>
  </cols>
  <sheetData>
    <row r="1" spans="1:10" ht="15.75">
      <c r="A1" s="121"/>
      <c r="B1" s="122" t="s">
        <v>64</v>
      </c>
      <c r="C1" s="123"/>
      <c r="D1" s="123"/>
      <c r="E1" s="123"/>
      <c r="F1" s="123"/>
      <c r="G1" s="124"/>
      <c r="H1" s="124"/>
      <c r="I1" s="124"/>
      <c r="J1" s="125"/>
    </row>
    <row r="2" spans="1:10" ht="15.75">
      <c r="A2" s="126"/>
      <c r="B2" s="127" t="s">
        <v>52</v>
      </c>
      <c r="C2" s="109"/>
      <c r="D2" s="109"/>
      <c r="E2" s="109"/>
      <c r="F2" s="109"/>
      <c r="G2" s="108"/>
      <c r="H2" s="108"/>
      <c r="I2" s="108"/>
      <c r="J2" s="128"/>
    </row>
    <row r="3" spans="1:10" ht="15.75">
      <c r="A3" s="126"/>
      <c r="B3" s="127" t="s">
        <v>169</v>
      </c>
      <c r="C3" s="109"/>
      <c r="D3" s="109"/>
      <c r="E3" s="109"/>
      <c r="F3" s="109"/>
      <c r="G3" s="108"/>
      <c r="H3" s="108"/>
      <c r="I3" s="108"/>
      <c r="J3" s="128"/>
    </row>
    <row r="4" spans="1:10" ht="15.75">
      <c r="A4" s="126"/>
      <c r="B4" s="127" t="s">
        <v>310</v>
      </c>
      <c r="C4" s="109"/>
      <c r="D4" s="109"/>
      <c r="E4" s="109"/>
      <c r="F4" s="109"/>
      <c r="G4" s="108"/>
      <c r="H4" s="108"/>
      <c r="I4" s="108"/>
      <c r="J4" s="128"/>
    </row>
    <row r="5" spans="1:10" ht="15.75">
      <c r="A5" s="126"/>
      <c r="B5" s="127" t="s">
        <v>2</v>
      </c>
      <c r="C5" s="109"/>
      <c r="D5" s="109"/>
      <c r="E5" s="109"/>
      <c r="F5" s="109"/>
      <c r="G5" s="108"/>
      <c r="H5" s="108"/>
      <c r="I5" s="108"/>
      <c r="J5" s="128"/>
    </row>
    <row r="6" spans="1:10" ht="26.25">
      <c r="A6" s="572" t="s">
        <v>262</v>
      </c>
      <c r="B6" s="573"/>
      <c r="C6" s="573"/>
      <c r="D6" s="573"/>
      <c r="E6" s="573"/>
      <c r="F6" s="573"/>
      <c r="G6" s="573"/>
      <c r="H6" s="573"/>
      <c r="I6" s="573"/>
      <c r="J6" s="574"/>
    </row>
    <row r="7" spans="1:10" s="106" customFormat="1" ht="16.5">
      <c r="A7" s="129"/>
      <c r="B7" s="107"/>
      <c r="C7" s="107"/>
      <c r="D7" s="107"/>
      <c r="E7" s="107"/>
      <c r="F7" s="131"/>
      <c r="G7" s="561" t="str">
        <f>'1ª Med_Contr'!G7:H7</f>
        <v>Termo de Contrato:</v>
      </c>
      <c r="H7" s="561"/>
      <c r="I7" s="575" t="str">
        <f>'1ª Med_Contr'!I7:J7</f>
        <v>37/2012</v>
      </c>
      <c r="J7" s="576"/>
    </row>
    <row r="8" spans="1:10" ht="16.5">
      <c r="A8" s="175" t="str">
        <f>CONSOLIDA!A6</f>
        <v>ESTABELECIMENTO: EE MARIO CORREA DA COSTA - QUADRA POLIESPORTIVA COBERTA</v>
      </c>
      <c r="B8" s="131"/>
      <c r="C8" s="108"/>
      <c r="D8" s="108"/>
      <c r="E8" s="108"/>
      <c r="F8" s="108"/>
      <c r="G8" s="577" t="s">
        <v>67</v>
      </c>
      <c r="H8" s="577"/>
      <c r="I8" s="578" t="s">
        <v>302</v>
      </c>
      <c r="J8" s="579"/>
    </row>
    <row r="9" spans="1:10" ht="16.5">
      <c r="A9" s="175" t="str">
        <f>CONSOLIDA!A7</f>
        <v>MUNICÍPIO: PARANAITA-MT</v>
      </c>
      <c r="B9" s="131"/>
      <c r="C9" s="108"/>
      <c r="D9" s="108"/>
      <c r="E9" s="108"/>
      <c r="F9" s="108"/>
      <c r="G9" s="561" t="s">
        <v>48</v>
      </c>
      <c r="H9" s="561"/>
      <c r="I9" s="569">
        <f>'8ª Med_Contr'!I9:J9+30</f>
        <v>41705</v>
      </c>
      <c r="J9" s="563"/>
    </row>
    <row r="10" spans="1:10" ht="16.5">
      <c r="A10" s="175" t="str">
        <f>CONSOLIDA!A8</f>
        <v xml:space="preserve">ENDEREÇO: VIA 2, CENTRO </v>
      </c>
      <c r="B10" s="109"/>
      <c r="C10" s="164"/>
      <c r="D10" s="164"/>
      <c r="E10" s="108"/>
      <c r="F10" s="108"/>
      <c r="G10" s="561" t="s">
        <v>103</v>
      </c>
      <c r="H10" s="561"/>
      <c r="I10" s="569">
        <f>'1ª Med_Contr'!I10:J10</f>
        <v>41435</v>
      </c>
      <c r="J10" s="563"/>
    </row>
    <row r="11" spans="1:10" ht="16.5">
      <c r="A11" s="130"/>
      <c r="B11" s="109"/>
      <c r="C11" s="66"/>
      <c r="D11" s="66"/>
      <c r="E11" s="108"/>
      <c r="F11" s="108"/>
      <c r="G11" s="561" t="s">
        <v>104</v>
      </c>
      <c r="H11" s="561"/>
      <c r="I11" s="569" t="e">
        <f>I10+#REF!</f>
        <v>#REF!</v>
      </c>
      <c r="J11" s="563"/>
    </row>
    <row r="12" spans="1:10" ht="16.5">
      <c r="A12" s="130"/>
      <c r="B12" s="109"/>
      <c r="C12" s="66"/>
      <c r="D12" s="66"/>
      <c r="E12" s="108"/>
      <c r="F12" s="108"/>
      <c r="G12" s="561" t="s">
        <v>355</v>
      </c>
      <c r="H12" s="561"/>
      <c r="I12" s="569" t="e">
        <f>'1ª Med_Contr'!I12:J12</f>
        <v>#REF!</v>
      </c>
      <c r="J12" s="563"/>
    </row>
    <row r="13" spans="1:10" s="193" customFormat="1" ht="16.5">
      <c r="A13" s="130"/>
      <c r="B13" s="109"/>
      <c r="C13" s="66"/>
      <c r="D13" s="66"/>
      <c r="E13" s="109"/>
      <c r="F13" s="109"/>
      <c r="G13" s="566" t="s">
        <v>172</v>
      </c>
      <c r="H13" s="566"/>
      <c r="I13" s="567">
        <f>'1ª Med_Contr'!I13:J13</f>
        <v>4457665.79</v>
      </c>
      <c r="J13" s="568"/>
    </row>
    <row r="14" spans="1:10" ht="16.5">
      <c r="A14" s="130"/>
      <c r="B14" s="109"/>
      <c r="C14" s="66"/>
      <c r="D14" s="66"/>
      <c r="E14" s="108"/>
      <c r="F14" s="108"/>
      <c r="G14" s="561" t="s">
        <v>113</v>
      </c>
      <c r="H14" s="561"/>
      <c r="I14" s="570">
        <f>CONSOLIDA!C16</f>
        <v>379826.28000000009</v>
      </c>
      <c r="J14" s="571"/>
    </row>
    <row r="15" spans="1:10" ht="16.5">
      <c r="A15" s="130"/>
      <c r="B15" s="109"/>
      <c r="C15" s="66"/>
      <c r="D15" s="66"/>
      <c r="E15" s="108"/>
      <c r="F15" s="108"/>
      <c r="G15" s="561" t="s">
        <v>182</v>
      </c>
      <c r="H15" s="561"/>
      <c r="I15" s="562">
        <f>CONSOLIDA!E16</f>
        <v>0</v>
      </c>
      <c r="J15" s="563"/>
    </row>
    <row r="16" spans="1:10" ht="16.5">
      <c r="A16" s="130"/>
      <c r="B16" s="109"/>
      <c r="C16" s="66"/>
      <c r="D16" s="66"/>
      <c r="E16" s="108"/>
      <c r="F16" s="108"/>
      <c r="G16" s="561" t="s">
        <v>181</v>
      </c>
      <c r="H16" s="561"/>
      <c r="I16" s="562">
        <f>CONSOLIDA!G16</f>
        <v>0</v>
      </c>
      <c r="J16" s="563"/>
    </row>
    <row r="17" spans="1:113" ht="17.25" thickBot="1">
      <c r="A17" s="130"/>
      <c r="B17" s="109"/>
      <c r="C17" s="66"/>
      <c r="D17" s="66"/>
      <c r="E17" s="108"/>
      <c r="F17" s="66"/>
      <c r="G17" s="66"/>
      <c r="H17" s="143"/>
      <c r="I17" s="143"/>
      <c r="J17" s="128"/>
      <c r="K17" s="564" t="s">
        <v>186</v>
      </c>
      <c r="L17" s="565"/>
      <c r="M17" s="565"/>
      <c r="N17" s="565"/>
    </row>
    <row r="18" spans="1:113" ht="15" customHeight="1">
      <c r="A18" s="551" t="s">
        <v>5</v>
      </c>
      <c r="B18" s="553" t="s">
        <v>43</v>
      </c>
      <c r="C18" s="556" t="s">
        <v>183</v>
      </c>
      <c r="D18" s="548" t="s">
        <v>36</v>
      </c>
      <c r="E18" s="548" t="s">
        <v>115</v>
      </c>
      <c r="F18" s="548" t="s">
        <v>36</v>
      </c>
      <c r="G18" s="548" t="s">
        <v>257</v>
      </c>
      <c r="H18" s="548" t="s">
        <v>36</v>
      </c>
      <c r="I18" s="548" t="s">
        <v>258</v>
      </c>
      <c r="J18" s="548" t="s">
        <v>36</v>
      </c>
      <c r="K18" s="548" t="s">
        <v>184</v>
      </c>
      <c r="L18" s="548" t="s">
        <v>36</v>
      </c>
      <c r="M18" s="548" t="s">
        <v>185</v>
      </c>
      <c r="N18" s="548" t="s">
        <v>36</v>
      </c>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row>
    <row r="19" spans="1:113" ht="18" customHeight="1">
      <c r="A19" s="552"/>
      <c r="B19" s="554"/>
      <c r="C19" s="557"/>
      <c r="D19" s="549"/>
      <c r="E19" s="549"/>
      <c r="F19" s="549"/>
      <c r="G19" s="549"/>
      <c r="H19" s="549"/>
      <c r="I19" s="549"/>
      <c r="J19" s="549"/>
      <c r="K19" s="549"/>
      <c r="L19" s="549"/>
      <c r="M19" s="549"/>
      <c r="N19" s="549"/>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row>
    <row r="20" spans="1:113" ht="21" customHeight="1" thickBot="1">
      <c r="A20" s="552"/>
      <c r="B20" s="555"/>
      <c r="C20" s="557"/>
      <c r="D20" s="549"/>
      <c r="E20" s="550"/>
      <c r="F20" s="549"/>
      <c r="G20" s="550"/>
      <c r="H20" s="549"/>
      <c r="I20" s="550"/>
      <c r="J20" s="549"/>
      <c r="K20" s="550"/>
      <c r="L20" s="550"/>
      <c r="M20" s="550"/>
      <c r="N20" s="550"/>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row>
    <row r="21" spans="1:113" s="111" customFormat="1" ht="18">
      <c r="A21" s="115"/>
      <c r="B21" s="118"/>
      <c r="C21" s="91"/>
      <c r="D21" s="90"/>
      <c r="E21" s="92"/>
      <c r="F21" s="90"/>
      <c r="G21" s="92"/>
      <c r="H21" s="90"/>
      <c r="I21" s="92"/>
      <c r="J21" s="90"/>
      <c r="K21" s="205"/>
      <c r="L21" s="206"/>
      <c r="M21" s="268"/>
      <c r="N21" s="206"/>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row>
    <row r="22" spans="1:113" s="111" customFormat="1" ht="18">
      <c r="A22" s="116" t="e">
        <f>CONSOLIDA!#REF!</f>
        <v>#REF!</v>
      </c>
      <c r="B22" s="119" t="e">
        <f>CONSOLIDA!#REF!</f>
        <v>#REF!</v>
      </c>
      <c r="C22" s="94" t="e">
        <f>#REF!+#REF!+#REF!</f>
        <v>#REF!</v>
      </c>
      <c r="D22" s="93" t="e">
        <f>C22/$C$28</f>
        <v>#REF!</v>
      </c>
      <c r="E22" s="165" t="e">
        <f>#REF!</f>
        <v>#REF!</v>
      </c>
      <c r="F22" s="93" t="e">
        <f>E22/(SUM($I$15:$I$16))</f>
        <v>#REF!</v>
      </c>
      <c r="G22" s="95" t="e">
        <f>'8ª Med_Contr'!G22+#REF!+#REF!</f>
        <v>#REF!</v>
      </c>
      <c r="H22" s="93" t="e">
        <f>G22/C$28</f>
        <v>#REF!</v>
      </c>
      <c r="I22" s="95" t="e">
        <f>C22-G22</f>
        <v>#REF!</v>
      </c>
      <c r="J22" s="93" t="e">
        <f>I22/C$28</f>
        <v>#REF!</v>
      </c>
      <c r="K22" s="207" t="e">
        <f>IF(#REF!&lt;&gt;0,#REF!-'1ª Med_Contr'!E22-'2ª Med_Contr'!E22-'3ª Med_Contr'!E22-'4ª Med_Contr'!E22-'5ª Med_Contr'!E22-'6ª Med_Contr'!E22-'7ª Med_Contr'!E22-'8ª Med_Contr'!E22-'9ª Med_Contr'!E22-'10ª Med_Contr'!E22-'11ª Med_Contr'!E22-'12ª Med_Contr'!E22,0)</f>
        <v>#REF!</v>
      </c>
      <c r="L22" s="208" t="e">
        <f>K22/#REF!</f>
        <v>#REF!</v>
      </c>
      <c r="M22" s="269" t="e">
        <f>IF(#REF!&lt;&gt;0,SUM(#REF!)-'1ª Med_Adit'!E22-'2ª Med_Adit'!E22-'3ª Med_Adit'!E22-'4ª Med_Adit'!E22-'5ª Med_Adit'!E22-'6ª Med_Adit'!E22-'7ª Med_Adit'!E22-'8ª Med_Adit'!E22-'9ª Med_Adit'!E22-'10ª Med_Adit'!E22-'11ª Med_Adit'!E22-'12ª Med_Adit'!E22,0)</f>
        <v>#REF!</v>
      </c>
      <c r="N22" s="208" t="e">
        <f>M22/SUM(#REF!)</f>
        <v>#REF!</v>
      </c>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row>
    <row r="23" spans="1:113" s="111" customFormat="1" ht="18">
      <c r="A23" s="116" t="e">
        <f>CONSOLIDA!#REF!</f>
        <v>#REF!</v>
      </c>
      <c r="B23" s="119" t="e">
        <f>CONSOLIDA!#REF!</f>
        <v>#REF!</v>
      </c>
      <c r="C23" s="96" t="e">
        <f>#REF!+#REF!+#REF!</f>
        <v>#REF!</v>
      </c>
      <c r="D23" s="93" t="e">
        <f>C23/$C$28</f>
        <v>#REF!</v>
      </c>
      <c r="E23" s="165" t="e">
        <f>#REF!</f>
        <v>#REF!</v>
      </c>
      <c r="F23" s="93" t="e">
        <f>E23/(SUM($I$15:$I$16))</f>
        <v>#REF!</v>
      </c>
      <c r="G23" s="95" t="e">
        <f>'8ª Med_Contr'!G23+#REF!+#REF!</f>
        <v>#REF!</v>
      </c>
      <c r="H23" s="93" t="e">
        <f>G23/C$28</f>
        <v>#REF!</v>
      </c>
      <c r="I23" s="95" t="e">
        <f>C23-G23</f>
        <v>#REF!</v>
      </c>
      <c r="J23" s="93" t="e">
        <f>I23/C$28</f>
        <v>#REF!</v>
      </c>
      <c r="K23" s="207" t="e">
        <f>IF(#REF!&lt;&gt;0,#REF!-'1ª Med_Contr'!E23-'2ª Med_Contr'!E23-'3ª Med_Contr'!E23-'4ª Med_Contr'!E23-'5ª Med_Contr'!E23-'6ª Med_Contr'!E23-'7ª Med_Contr'!E23-'8ª Med_Contr'!E23-'9ª Med_Contr'!E23-'10ª Med_Contr'!E23-'11ª Med_Contr'!E23-'12ª Med_Contr'!E23,0)</f>
        <v>#REF!</v>
      </c>
      <c r="L23" s="208" t="e">
        <f>K23/#REF!</f>
        <v>#REF!</v>
      </c>
      <c r="M23" s="269" t="e">
        <f>IF(#REF!&lt;&gt;0,SUM(#REF!)-'1ª Med_Adit'!E23-'2ª Med_Adit'!E23-'3ª Med_Adit'!E23-'4ª Med_Adit'!E23-'5ª Med_Adit'!E23-'6ª Med_Adit'!E23-'7ª Med_Adit'!E23-'8ª Med_Adit'!E23-'9ª Med_Adit'!E23-'10ª Med_Adit'!E23-'11ª Med_Adit'!E23-'12ª Med_Adit'!E23,0)</f>
        <v>#REF!</v>
      </c>
      <c r="N23" s="208" t="e">
        <f>M23/SUM(#REF!)</f>
        <v>#REF!</v>
      </c>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row>
    <row r="24" spans="1:113" s="111" customFormat="1" ht="33">
      <c r="A24" s="116" t="str">
        <f>CONSOLIDA!A14</f>
        <v>2.0</v>
      </c>
      <c r="B24" s="119" t="str">
        <f>CONSOLIDA!B14</f>
        <v xml:space="preserve">INSTALAÇÕES ELÉTRICAS: QUADRA POLIESPORTIVA </v>
      </c>
      <c r="C24" s="96">
        <f>Elétrica!M201+Elétrica!O201+Elétrica!N201</f>
        <v>0</v>
      </c>
      <c r="D24" s="93" t="e">
        <f>C24/$C$28</f>
        <v>#REF!</v>
      </c>
      <c r="E24" s="165">
        <f>Elétrica!BQ201</f>
        <v>0</v>
      </c>
      <c r="F24" s="93" t="e">
        <f>E24/(SUM($I$15:$I$16))</f>
        <v>#DIV/0!</v>
      </c>
      <c r="G24" s="95">
        <f>'8ª Med_Contr'!G24+Elétrica!BN201+Elétrica!BQ201</f>
        <v>0</v>
      </c>
      <c r="H24" s="93" t="e">
        <f>G24/C$28</f>
        <v>#REF!</v>
      </c>
      <c r="I24" s="95">
        <f>C24-G24</f>
        <v>0</v>
      </c>
      <c r="J24" s="93" t="e">
        <f>I24/C$28</f>
        <v>#REF!</v>
      </c>
      <c r="K24" s="207">
        <f>IF(Elétrica!CR201&lt;&gt;0,Elétrica!M201-'1ª Med_Contr'!E24-'2ª Med_Contr'!E24-'3ª Med_Contr'!E24-'4ª Med_Contr'!E24-'5ª Med_Contr'!E24-'6ª Med_Contr'!E24-'7ª Med_Contr'!E24-'8ª Med_Contr'!E24-'9ª Med_Contr'!E24-'10ª Med_Contr'!E24-'11ª Med_Contr'!E24-'12ª Med_Contr'!E24,0)</f>
        <v>0</v>
      </c>
      <c r="L24" s="208" t="e">
        <f>K24/Elétrica!M201</f>
        <v>#DIV/0!</v>
      </c>
      <c r="M24" s="269">
        <f>IF(Elétrica!CU201&lt;&gt;0,SUM(Elétrica!N201:O201)-'1ª Med_Adit'!E24-'2ª Med_Adit'!E24-'3ª Med_Adit'!E24-'4ª Med_Adit'!E24-'5ª Med_Adit'!E24-'6ª Med_Adit'!E24-'7ª Med_Adit'!E24-'8ª Med_Adit'!E24-'9ª Med_Adit'!E24-'10ª Med_Adit'!E24-'11ª Med_Adit'!E24-'12ª Med_Adit'!E24,0)</f>
        <v>0</v>
      </c>
      <c r="N24" s="208" t="e">
        <f>M24/SUM(Elétrica!N201:O201)</f>
        <v>#DIV/0!</v>
      </c>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row>
    <row r="25" spans="1:113" s="111" customFormat="1" ht="18">
      <c r="A25" s="116" t="e">
        <f>CONSOLIDA!#REF!</f>
        <v>#REF!</v>
      </c>
      <c r="B25" s="119" t="e">
        <f>CONSOLIDA!#REF!</f>
        <v>#REF!</v>
      </c>
      <c r="C25" s="96" t="e">
        <f>#REF!+#REF!+#REF!</f>
        <v>#REF!</v>
      </c>
      <c r="D25" s="93" t="e">
        <f>C25/$C$28</f>
        <v>#REF!</v>
      </c>
      <c r="E25" s="165" t="e">
        <f>#REF!</f>
        <v>#REF!</v>
      </c>
      <c r="F25" s="93" t="e">
        <f>E25/(SUM($I$15:$I$16))</f>
        <v>#REF!</v>
      </c>
      <c r="G25" s="95" t="e">
        <f>'8ª Med_Contr'!G25+#REF!+#REF!</f>
        <v>#REF!</v>
      </c>
      <c r="H25" s="93" t="e">
        <f>G25/C$28</f>
        <v>#REF!</v>
      </c>
      <c r="I25" s="95" t="e">
        <f>C25-G25</f>
        <v>#REF!</v>
      </c>
      <c r="J25" s="93" t="e">
        <f>I25/C$28</f>
        <v>#REF!</v>
      </c>
      <c r="K25" s="207" t="e">
        <f>IF(#REF!&lt;&gt;0,#REF!-'1ª Med_Contr'!E25-'2ª Med_Contr'!E25-'3ª Med_Contr'!E25-'4ª Med_Contr'!E25-'5ª Med_Contr'!E25-'6ª Med_Contr'!E25-'7ª Med_Contr'!E25-'8ª Med_Contr'!E25-'9ª Med_Contr'!E25-'10ª Med_Contr'!E25-'11ª Med_Contr'!E25-'12ª Med_Contr'!E25,0)</f>
        <v>#REF!</v>
      </c>
      <c r="L25" s="208" t="e">
        <f>K25/#REF!</f>
        <v>#REF!</v>
      </c>
      <c r="M25" s="269" t="e">
        <f>IF(#REF!&lt;&gt;0,SUM(#REF!)-'1ª Med_Adit'!E25-'2ª Med_Adit'!E25-'3ª Med_Adit'!E25-'4ª Med_Adit'!E25-'5ª Med_Adit'!E25-'6ª Med_Adit'!E25-'7ª Med_Adit'!E25-'8ª Med_Adit'!E25-'9ª Med_Adit'!E25-'10ª Med_Adit'!E25-'11ª Med_Adit'!E25-'12ª Med_Adit'!E25,0)</f>
        <v>#REF!</v>
      </c>
      <c r="N25" s="208" t="e">
        <f>M25/SUM(#REF!)</f>
        <v>#REF!</v>
      </c>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row>
    <row r="26" spans="1:113" s="111" customFormat="1" ht="66">
      <c r="A26" s="116" t="str">
        <f>CONSOLIDA!A13</f>
        <v>1.0</v>
      </c>
      <c r="B26" s="119" t="str">
        <f>CONSOLIDA!B13</f>
        <v>CONSTRUÇÃO DE QUADRA POLI-ESPORTIVA COBERTA COM ARQUIBANCADA DE 2 DEGRAUS NAS DUAS LATERAIS  - DIMENSÃO DA QUADRA 24X32M</v>
      </c>
      <c r="C26" s="96">
        <f>Quadra!L47+Quadra!M47+Quadra!N47</f>
        <v>360676.5400000001</v>
      </c>
      <c r="D26" s="93" t="e">
        <f>C26/$C$28</f>
        <v>#REF!</v>
      </c>
      <c r="E26" s="165">
        <f>Quadra!BP47</f>
        <v>0</v>
      </c>
      <c r="F26" s="93" t="e">
        <f>E26/(SUM($I$15:$I$16))</f>
        <v>#DIV/0!</v>
      </c>
      <c r="G26" s="95">
        <f>'8ª Med_Contr'!G26+Quadra!BM47+Quadra!BP47</f>
        <v>2189.5</v>
      </c>
      <c r="H26" s="93" t="e">
        <f>G26/C$28</f>
        <v>#REF!</v>
      </c>
      <c r="I26" s="95">
        <f>C26-G26</f>
        <v>358487.0400000001</v>
      </c>
      <c r="J26" s="93" t="e">
        <f>I26/C$28</f>
        <v>#REF!</v>
      </c>
      <c r="K26" s="207">
        <f>IF(Quadra!CQ47&lt;&gt;0,Quadra!L47-'1ª Med_Contr'!E26-'2ª Med_Contr'!E26-'3ª Med_Contr'!E26-'4ª Med_Contr'!E26-'5ª Med_Contr'!E26-'6ª Med_Contr'!E26-'7ª Med_Contr'!E26-'8ª Med_Contr'!E26-'9ª Med_Contr'!E26-'10ª Med_Contr'!E26-'11ª Med_Contr'!E26-'12ª Med_Contr'!E26,0)</f>
        <v>358487.0400000001</v>
      </c>
      <c r="L26" s="208">
        <f>K26/Quadra!L47</f>
        <v>0.99392946377937419</v>
      </c>
      <c r="M26" s="269">
        <f>IF(Quadra!CT47&lt;&gt;0,SUM(Quadra!M47:N47)-'1ª Med_Adit'!E26-'2ª Med_Adit'!E26-'3ª Med_Adit'!E26-'4ª Med_Adit'!E26-'5ª Med_Adit'!E26-'6ª Med_Adit'!E26-'7ª Med_Adit'!E26-'8ª Med_Adit'!E26-'9ª Med_Adit'!E26-'10ª Med_Adit'!E26-'11ª Med_Adit'!E26-'12ª Med_Adit'!E26,0)</f>
        <v>0</v>
      </c>
      <c r="N26" s="208" t="e">
        <f>M26/SUM(Quadra!M47:N47)</f>
        <v>#DIV/0!</v>
      </c>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row>
    <row r="27" spans="1:113" ht="18.75" thickBot="1">
      <c r="A27" s="117"/>
      <c r="B27" s="120"/>
      <c r="C27" s="112"/>
      <c r="D27" s="112"/>
      <c r="E27" s="112"/>
      <c r="F27" s="112"/>
      <c r="G27" s="112"/>
      <c r="H27" s="112"/>
      <c r="I27" s="112"/>
      <c r="J27" s="112"/>
      <c r="K27" s="271"/>
      <c r="L27" s="272"/>
      <c r="M27" s="270"/>
      <c r="N27" s="209"/>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row>
    <row r="28" spans="1:113" ht="18.75" thickBot="1">
      <c r="A28" s="544" t="s">
        <v>71</v>
      </c>
      <c r="B28" s="545"/>
      <c r="C28" s="99" t="e">
        <f t="shared" ref="C28:J28" si="0">SUM(C22:C27)</f>
        <v>#REF!</v>
      </c>
      <c r="D28" s="98" t="e">
        <f t="shared" si="0"/>
        <v>#REF!</v>
      </c>
      <c r="E28" s="99" t="e">
        <f t="shared" si="0"/>
        <v>#REF!</v>
      </c>
      <c r="F28" s="98" t="e">
        <f t="shared" si="0"/>
        <v>#REF!</v>
      </c>
      <c r="G28" s="99" t="e">
        <f t="shared" si="0"/>
        <v>#REF!</v>
      </c>
      <c r="H28" s="98" t="e">
        <f t="shared" si="0"/>
        <v>#REF!</v>
      </c>
      <c r="I28" s="99" t="e">
        <f t="shared" si="0"/>
        <v>#REF!</v>
      </c>
      <c r="J28" s="98" t="e">
        <f t="shared" si="0"/>
        <v>#REF!</v>
      </c>
      <c r="K28" s="99" t="e">
        <f>SUM(K22:K27)</f>
        <v>#REF!</v>
      </c>
      <c r="L28" s="98" t="e">
        <f>K28/CONSOLIDA!C16</f>
        <v>#REF!</v>
      </c>
      <c r="M28" s="99" t="e">
        <f>SUM(M22:M27)</f>
        <v>#REF!</v>
      </c>
      <c r="N28" s="98" t="e">
        <f>M28/(CONSOLIDA!E16+CONSOLIDA!G16)</f>
        <v>#REF!</v>
      </c>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row>
    <row r="29" spans="1:113" ht="15.75">
      <c r="A29" s="132"/>
      <c r="B29" s="100"/>
      <c r="C29" s="101"/>
      <c r="D29" s="101"/>
      <c r="E29" s="101"/>
      <c r="F29" s="102"/>
      <c r="G29" s="108"/>
      <c r="H29" s="108"/>
      <c r="I29" s="108"/>
      <c r="J29" s="12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row>
    <row r="30" spans="1:113" ht="15.75">
      <c r="A30" s="133"/>
      <c r="B30" s="142"/>
      <c r="C30" s="168"/>
      <c r="D30" s="193"/>
      <c r="E30" s="101"/>
      <c r="F30" s="102"/>
      <c r="G30" s="109"/>
      <c r="H30" s="109"/>
      <c r="I30" s="109"/>
      <c r="J30" s="194"/>
    </row>
    <row r="31" spans="1:113" ht="16.5" thickBot="1">
      <c r="A31" s="133"/>
      <c r="B31" s="142" t="s">
        <v>174</v>
      </c>
      <c r="C31" s="168" t="e">
        <f>E28</f>
        <v>#REF!</v>
      </c>
      <c r="D31" s="193"/>
      <c r="E31" s="101"/>
      <c r="F31" s="102"/>
      <c r="G31" s="109"/>
      <c r="H31" s="109"/>
      <c r="I31" s="109"/>
      <c r="J31" s="194"/>
    </row>
    <row r="32" spans="1:113" ht="18.75" thickBot="1">
      <c r="A32" s="133"/>
      <c r="B32" s="166" t="s">
        <v>175</v>
      </c>
      <c r="C32" s="170" t="e">
        <f>C31</f>
        <v>#REF!</v>
      </c>
      <c r="D32" s="167" t="e">
        <f>C32/C28</f>
        <v>#REF!</v>
      </c>
      <c r="E32" s="101"/>
      <c r="F32" s="102"/>
      <c r="G32" s="109"/>
      <c r="H32" s="109"/>
      <c r="I32" s="109"/>
      <c r="J32" s="194"/>
    </row>
    <row r="33" spans="1:10" ht="15.75">
      <c r="A33" s="133"/>
      <c r="B33" s="142"/>
      <c r="C33" s="141"/>
      <c r="D33" s="101"/>
      <c r="E33" s="101"/>
      <c r="F33" s="102"/>
      <c r="G33" s="109"/>
      <c r="H33" s="109"/>
      <c r="I33" s="109"/>
      <c r="J33" s="194"/>
    </row>
    <row r="34" spans="1:10" ht="18">
      <c r="A34" s="132"/>
      <c r="B34" s="171" t="s">
        <v>176</v>
      </c>
      <c r="C34" s="546" t="e">
        <f ca="1">UPPER([3]!VExtenso(C31))</f>
        <v>#NAME?</v>
      </c>
      <c r="D34" s="546"/>
      <c r="E34" s="546"/>
      <c r="F34" s="546"/>
      <c r="G34" s="546"/>
      <c r="H34" s="546"/>
      <c r="I34" s="546"/>
      <c r="J34" s="547"/>
    </row>
    <row r="35" spans="1:10" ht="18">
      <c r="A35" s="132"/>
      <c r="B35" s="172"/>
      <c r="C35" s="546"/>
      <c r="D35" s="546"/>
      <c r="E35" s="546"/>
      <c r="F35" s="546"/>
      <c r="G35" s="546"/>
      <c r="H35" s="546"/>
      <c r="I35" s="546"/>
      <c r="J35" s="547"/>
    </row>
    <row r="36" spans="1:10" ht="15.75">
      <c r="A36" s="132"/>
      <c r="B36" s="100"/>
      <c r="C36" s="101"/>
      <c r="D36" s="101"/>
      <c r="E36" s="101"/>
      <c r="F36" s="102"/>
      <c r="G36" s="108"/>
      <c r="H36" s="108"/>
      <c r="I36" s="108"/>
      <c r="J36" s="128"/>
    </row>
    <row r="37" spans="1:10" ht="15.75">
      <c r="A37" s="132"/>
      <c r="B37" s="100"/>
      <c r="C37" s="101"/>
      <c r="D37" s="101"/>
      <c r="E37" s="101"/>
      <c r="F37" s="102"/>
      <c r="G37" s="108"/>
      <c r="H37" s="108"/>
      <c r="I37" s="108"/>
      <c r="J37" s="128"/>
    </row>
    <row r="38" spans="1:10" ht="15.75">
      <c r="A38" s="134"/>
      <c r="B38" s="100"/>
      <c r="C38" s="108"/>
      <c r="D38" s="101"/>
      <c r="E38" s="108"/>
      <c r="F38" s="108"/>
      <c r="G38" s="108"/>
      <c r="H38" s="108"/>
      <c r="I38" s="108"/>
      <c r="J38" s="128"/>
    </row>
    <row r="39" spans="1:10" ht="15.75" customHeight="1">
      <c r="A39" s="134"/>
      <c r="B39" s="266" t="s">
        <v>65</v>
      </c>
      <c r="C39" s="108"/>
      <c r="D39" s="558" t="s">
        <v>123</v>
      </c>
      <c r="E39" s="558"/>
      <c r="F39" s="558"/>
      <c r="H39" s="559" t="s">
        <v>122</v>
      </c>
      <c r="I39" s="559"/>
      <c r="J39" s="560"/>
    </row>
    <row r="40" spans="1:10" ht="16.5" thickBot="1">
      <c r="A40" s="135"/>
      <c r="B40" s="136"/>
      <c r="C40" s="137"/>
      <c r="D40" s="137"/>
      <c r="E40" s="138"/>
      <c r="F40" s="138"/>
      <c r="G40" s="138"/>
      <c r="H40" s="138"/>
      <c r="I40" s="138"/>
      <c r="J40" s="139"/>
    </row>
  </sheetData>
  <mergeCells count="40">
    <mergeCell ref="A6:J6"/>
    <mergeCell ref="G7:H7"/>
    <mergeCell ref="I7:J7"/>
    <mergeCell ref="G8:H8"/>
    <mergeCell ref="I8:J8"/>
    <mergeCell ref="G9:H9"/>
    <mergeCell ref="I9:J9"/>
    <mergeCell ref="G10:H10"/>
    <mergeCell ref="I10:J10"/>
    <mergeCell ref="G11:H11"/>
    <mergeCell ref="I11:J11"/>
    <mergeCell ref="G13:H13"/>
    <mergeCell ref="I13:J13"/>
    <mergeCell ref="G12:H12"/>
    <mergeCell ref="I12:J12"/>
    <mergeCell ref="G14:H14"/>
    <mergeCell ref="I14:J14"/>
    <mergeCell ref="G15:H15"/>
    <mergeCell ref="I15:J15"/>
    <mergeCell ref="G16:H16"/>
    <mergeCell ref="I16:J16"/>
    <mergeCell ref="M18:M20"/>
    <mergeCell ref="K17:N17"/>
    <mergeCell ref="D39:F39"/>
    <mergeCell ref="H39:J39"/>
    <mergeCell ref="N18:N20"/>
    <mergeCell ref="K18:K20"/>
    <mergeCell ref="L18:L20"/>
    <mergeCell ref="D18:D20"/>
    <mergeCell ref="E18:E20"/>
    <mergeCell ref="A28:B28"/>
    <mergeCell ref="C34:J35"/>
    <mergeCell ref="H18:H20"/>
    <mergeCell ref="I18:I20"/>
    <mergeCell ref="J18:J20"/>
    <mergeCell ref="F18:F20"/>
    <mergeCell ref="G18:G20"/>
    <mergeCell ref="A18:A20"/>
    <mergeCell ref="B18:B20"/>
    <mergeCell ref="C18:C20"/>
  </mergeCells>
  <printOptions horizontalCentered="1" verticalCentered="1"/>
  <pageMargins left="0.39370078740157483" right="0.39370078740157483" top="0.39370078740157483" bottom="0.39370078740157483" header="0.39370078740157483" footer="0.39370078740157483"/>
  <pageSetup paperSize="9" scale="55" orientation="landscape" horizontalDpi="150" verticalDpi="150" r:id="rId1"/>
  <headerFooter alignWithMargins="0">
    <oddHeader>Página &amp;P de &amp;N</oddHeader>
    <oddFooter>&amp;C&amp;F</oddFooter>
  </headerFooter>
  <rowBreaks count="1" manualBreakCount="1">
    <brk id="40" max="9" man="1"/>
  </rowBreaks>
  <colBreaks count="1" manualBreakCount="1">
    <brk id="10" max="51" man="1"/>
  </colBreaks>
  <drawing r:id="rId2"/>
</worksheet>
</file>

<file path=xl/worksheets/sheet8.xml><?xml version="1.0" encoding="utf-8"?>
<worksheet xmlns="http://schemas.openxmlformats.org/spreadsheetml/2006/main" xmlns:r="http://schemas.openxmlformats.org/officeDocument/2006/relationships">
  <sheetPr codeName="Plan8">
    <tabColor indexed="50"/>
  </sheetPr>
  <dimension ref="A1:DI40"/>
  <sheetViews>
    <sheetView view="pageBreakPreview" zoomScale="60" zoomScaleNormal="75" workbookViewId="0">
      <selection activeCell="S12" sqref="S12"/>
    </sheetView>
  </sheetViews>
  <sheetFormatPr defaultRowHeight="15"/>
  <cols>
    <col min="1" max="1" width="10.42578125" style="105" customWidth="1"/>
    <col min="2" max="2" width="62.42578125" style="105" customWidth="1"/>
    <col min="3" max="3" width="19.85546875" style="105" customWidth="1"/>
    <col min="4" max="4" width="11.42578125" style="105" customWidth="1"/>
    <col min="5" max="5" width="21.85546875" style="105" customWidth="1"/>
    <col min="6" max="6" width="11.42578125" style="105" customWidth="1"/>
    <col min="7" max="7" width="21.28515625" style="105" customWidth="1"/>
    <col min="8" max="8" width="11.42578125" style="105" customWidth="1"/>
    <col min="9" max="9" width="21.28515625" style="105" customWidth="1"/>
    <col min="10" max="10" width="11.42578125" style="105" customWidth="1"/>
    <col min="11" max="11" width="19" style="105" customWidth="1"/>
    <col min="12" max="12" width="11.42578125" style="105" customWidth="1"/>
    <col min="13" max="13" width="19" style="105" customWidth="1"/>
    <col min="14" max="14" width="11.42578125" style="105" customWidth="1"/>
    <col min="15" max="16384" width="9.140625" style="105"/>
  </cols>
  <sheetData>
    <row r="1" spans="1:10" ht="15.75">
      <c r="A1" s="121"/>
      <c r="B1" s="122" t="s">
        <v>64</v>
      </c>
      <c r="C1" s="123"/>
      <c r="D1" s="123"/>
      <c r="E1" s="123"/>
      <c r="F1" s="123"/>
      <c r="G1" s="124"/>
      <c r="H1" s="124"/>
      <c r="I1" s="124"/>
      <c r="J1" s="125"/>
    </row>
    <row r="2" spans="1:10" ht="15.75">
      <c r="A2" s="126"/>
      <c r="B2" s="127" t="s">
        <v>52</v>
      </c>
      <c r="C2" s="109"/>
      <c r="D2" s="109"/>
      <c r="E2" s="109"/>
      <c r="F2" s="109"/>
      <c r="G2" s="108"/>
      <c r="H2" s="108"/>
      <c r="I2" s="108"/>
      <c r="J2" s="128"/>
    </row>
    <row r="3" spans="1:10" ht="15.75">
      <c r="A3" s="126"/>
      <c r="B3" s="127" t="s">
        <v>169</v>
      </c>
      <c r="C3" s="109"/>
      <c r="D3" s="109"/>
      <c r="E3" s="109"/>
      <c r="F3" s="109"/>
      <c r="G3" s="108"/>
      <c r="H3" s="108"/>
      <c r="I3" s="108"/>
      <c r="J3" s="128"/>
    </row>
    <row r="4" spans="1:10" ht="15.75">
      <c r="A4" s="126"/>
      <c r="B4" s="127" t="s">
        <v>310</v>
      </c>
      <c r="C4" s="109"/>
      <c r="D4" s="109"/>
      <c r="E4" s="109"/>
      <c r="F4" s="109"/>
      <c r="G4" s="108"/>
      <c r="H4" s="108"/>
      <c r="I4" s="108"/>
      <c r="J4" s="128"/>
    </row>
    <row r="5" spans="1:10" ht="15.75">
      <c r="A5" s="126"/>
      <c r="B5" s="127" t="s">
        <v>2</v>
      </c>
      <c r="C5" s="109"/>
      <c r="D5" s="109"/>
      <c r="E5" s="109"/>
      <c r="F5" s="109"/>
      <c r="G5" s="108"/>
      <c r="H5" s="108"/>
      <c r="I5" s="108"/>
      <c r="J5" s="128"/>
    </row>
    <row r="6" spans="1:10" ht="26.25">
      <c r="A6" s="572" t="s">
        <v>261</v>
      </c>
      <c r="B6" s="573"/>
      <c r="C6" s="573"/>
      <c r="D6" s="573"/>
      <c r="E6" s="573"/>
      <c r="F6" s="573"/>
      <c r="G6" s="573"/>
      <c r="H6" s="573"/>
      <c r="I6" s="573"/>
      <c r="J6" s="574"/>
    </row>
    <row r="7" spans="1:10" s="106" customFormat="1" ht="16.5">
      <c r="A7" s="129"/>
      <c r="B7" s="107"/>
      <c r="C7" s="107"/>
      <c r="D7" s="107"/>
      <c r="E7" s="107"/>
      <c r="F7" s="107"/>
      <c r="G7" s="561" t="str">
        <f>'1ª Med_Contr'!G7:H7</f>
        <v>Termo de Contrato:</v>
      </c>
      <c r="H7" s="561"/>
      <c r="I7" s="575" t="str">
        <f>'1ª Med_Contr'!I7:J7</f>
        <v>37/2012</v>
      </c>
      <c r="J7" s="576"/>
    </row>
    <row r="8" spans="1:10" ht="16.5">
      <c r="A8" s="175" t="str">
        <f>CONSOLIDA!A6</f>
        <v>ESTABELECIMENTO: EE MARIO CORREA DA COSTA - QUADRA POLIESPORTIVA COBERTA</v>
      </c>
      <c r="B8" s="131"/>
      <c r="C8" s="108"/>
      <c r="D8" s="108"/>
      <c r="E8" s="108"/>
      <c r="F8" s="108"/>
      <c r="G8" s="577" t="s">
        <v>67</v>
      </c>
      <c r="H8" s="577"/>
      <c r="I8" s="578" t="s">
        <v>303</v>
      </c>
      <c r="J8" s="579"/>
    </row>
    <row r="9" spans="1:10" ht="16.5">
      <c r="A9" s="175" t="str">
        <f>CONSOLIDA!A7</f>
        <v>MUNICÍPIO: PARANAITA-MT</v>
      </c>
      <c r="B9" s="131"/>
      <c r="C9" s="108"/>
      <c r="D9" s="108"/>
      <c r="E9" s="108"/>
      <c r="F9" s="108"/>
      <c r="G9" s="561" t="s">
        <v>48</v>
      </c>
      <c r="H9" s="561"/>
      <c r="I9" s="569">
        <f>'8ª Med_Contr'!I9:J9+30</f>
        <v>41705</v>
      </c>
      <c r="J9" s="563"/>
    </row>
    <row r="10" spans="1:10" ht="16.5">
      <c r="A10" s="175" t="str">
        <f>CONSOLIDA!A8</f>
        <v xml:space="preserve">ENDEREÇO: VIA 2, CENTRO </v>
      </c>
      <c r="B10" s="109"/>
      <c r="C10" s="164"/>
      <c r="D10" s="164"/>
      <c r="E10" s="66"/>
      <c r="F10" s="66"/>
      <c r="G10" s="561" t="s">
        <v>103</v>
      </c>
      <c r="H10" s="561"/>
      <c r="I10" s="569">
        <f>'1ª Med_Contr'!I10:J10</f>
        <v>41435</v>
      </c>
      <c r="J10" s="563"/>
    </row>
    <row r="11" spans="1:10" ht="16.5">
      <c r="A11" s="130"/>
      <c r="B11" s="109"/>
      <c r="C11" s="66"/>
      <c r="D11" s="66"/>
      <c r="E11" s="66"/>
      <c r="F11" s="66"/>
      <c r="G11" s="561" t="s">
        <v>104</v>
      </c>
      <c r="H11" s="561"/>
      <c r="I11" s="569" t="e">
        <f>I10+#REF!</f>
        <v>#REF!</v>
      </c>
      <c r="J11" s="563"/>
    </row>
    <row r="12" spans="1:10" ht="16.5">
      <c r="A12" s="130"/>
      <c r="B12" s="109"/>
      <c r="C12" s="66"/>
      <c r="D12" s="66"/>
      <c r="E12" s="66"/>
      <c r="F12" s="66"/>
      <c r="G12" s="561" t="s">
        <v>355</v>
      </c>
      <c r="H12" s="561"/>
      <c r="I12" s="569" t="e">
        <f>'1ª Med_Contr'!I12:J12</f>
        <v>#REF!</v>
      </c>
      <c r="J12" s="563"/>
    </row>
    <row r="13" spans="1:10" s="193" customFormat="1" ht="16.5">
      <c r="A13" s="130"/>
      <c r="B13" s="109"/>
      <c r="C13" s="66"/>
      <c r="D13" s="66"/>
      <c r="E13" s="66"/>
      <c r="F13" s="66"/>
      <c r="G13" s="566" t="s">
        <v>172</v>
      </c>
      <c r="H13" s="566"/>
      <c r="I13" s="567">
        <f>'1ª Med_Contr'!I13:J13</f>
        <v>4457665.79</v>
      </c>
      <c r="J13" s="568"/>
    </row>
    <row r="14" spans="1:10" ht="16.5">
      <c r="A14" s="130"/>
      <c r="B14" s="109"/>
      <c r="C14" s="66"/>
      <c r="D14" s="66"/>
      <c r="E14" s="66"/>
      <c r="F14" s="66"/>
      <c r="G14" s="561" t="s">
        <v>113</v>
      </c>
      <c r="H14" s="561"/>
      <c r="I14" s="570">
        <f>CONSOLIDA!C16</f>
        <v>379826.28000000009</v>
      </c>
      <c r="J14" s="571"/>
    </row>
    <row r="15" spans="1:10" ht="16.5">
      <c r="A15" s="130"/>
      <c r="B15" s="109"/>
      <c r="C15" s="66"/>
      <c r="D15" s="66"/>
      <c r="E15" s="66"/>
      <c r="F15" s="66"/>
      <c r="G15" s="561" t="s">
        <v>182</v>
      </c>
      <c r="H15" s="561"/>
      <c r="I15" s="562">
        <f>CONSOLIDA!E16</f>
        <v>0</v>
      </c>
      <c r="J15" s="563"/>
    </row>
    <row r="16" spans="1:10" ht="16.5">
      <c r="A16" s="130"/>
      <c r="B16" s="109"/>
      <c r="C16" s="66"/>
      <c r="D16" s="66"/>
      <c r="E16" s="66"/>
      <c r="F16" s="66"/>
      <c r="G16" s="561" t="s">
        <v>181</v>
      </c>
      <c r="H16" s="561"/>
      <c r="I16" s="562">
        <f>CONSOLIDA!G16</f>
        <v>0</v>
      </c>
      <c r="J16" s="563"/>
    </row>
    <row r="17" spans="1:113" ht="17.25" thickBot="1">
      <c r="A17" s="130"/>
      <c r="B17" s="109"/>
      <c r="C17" s="66"/>
      <c r="D17" s="66"/>
      <c r="E17" s="66"/>
      <c r="F17" s="66"/>
      <c r="G17" s="66"/>
      <c r="H17" s="143"/>
      <c r="I17" s="143"/>
      <c r="J17" s="128"/>
      <c r="K17" s="564" t="s">
        <v>186</v>
      </c>
      <c r="L17" s="565"/>
      <c r="M17" s="565"/>
      <c r="N17" s="565"/>
    </row>
    <row r="18" spans="1:113" ht="15" customHeight="1">
      <c r="A18" s="551" t="s">
        <v>5</v>
      </c>
      <c r="B18" s="553" t="s">
        <v>43</v>
      </c>
      <c r="C18" s="556" t="s">
        <v>183</v>
      </c>
      <c r="D18" s="548" t="s">
        <v>36</v>
      </c>
      <c r="E18" s="548" t="s">
        <v>114</v>
      </c>
      <c r="F18" s="548" t="s">
        <v>36</v>
      </c>
      <c r="G18" s="548" t="s">
        <v>257</v>
      </c>
      <c r="H18" s="548" t="s">
        <v>36</v>
      </c>
      <c r="I18" s="548" t="s">
        <v>258</v>
      </c>
      <c r="J18" s="548" t="s">
        <v>36</v>
      </c>
      <c r="K18" s="548" t="s">
        <v>184</v>
      </c>
      <c r="L18" s="548" t="s">
        <v>36</v>
      </c>
      <c r="M18" s="548" t="s">
        <v>185</v>
      </c>
      <c r="N18" s="548" t="s">
        <v>36</v>
      </c>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row>
    <row r="19" spans="1:113" ht="18" customHeight="1">
      <c r="A19" s="552"/>
      <c r="B19" s="554"/>
      <c r="C19" s="557"/>
      <c r="D19" s="549"/>
      <c r="E19" s="549"/>
      <c r="F19" s="549"/>
      <c r="G19" s="549"/>
      <c r="H19" s="549"/>
      <c r="I19" s="549"/>
      <c r="J19" s="549"/>
      <c r="K19" s="549"/>
      <c r="L19" s="549"/>
      <c r="M19" s="549"/>
      <c r="N19" s="549"/>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row>
    <row r="20" spans="1:113" ht="21" customHeight="1" thickBot="1">
      <c r="A20" s="552"/>
      <c r="B20" s="555"/>
      <c r="C20" s="557"/>
      <c r="D20" s="549"/>
      <c r="E20" s="550"/>
      <c r="F20" s="549"/>
      <c r="G20" s="550"/>
      <c r="H20" s="549"/>
      <c r="I20" s="550"/>
      <c r="J20" s="549"/>
      <c r="K20" s="550"/>
      <c r="L20" s="550"/>
      <c r="M20" s="550"/>
      <c r="N20" s="550"/>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row>
    <row r="21" spans="1:113" s="111" customFormat="1" ht="18">
      <c r="A21" s="115"/>
      <c r="B21" s="118"/>
      <c r="C21" s="91"/>
      <c r="D21" s="90"/>
      <c r="E21" s="92"/>
      <c r="F21" s="90"/>
      <c r="G21" s="92"/>
      <c r="H21" s="90"/>
      <c r="I21" s="92"/>
      <c r="J21" s="90"/>
      <c r="K21" s="205"/>
      <c r="L21" s="206"/>
      <c r="M21" s="268"/>
      <c r="N21" s="206"/>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row>
    <row r="22" spans="1:113" s="111" customFormat="1" ht="18">
      <c r="A22" s="116" t="e">
        <f>CONSOLIDA!#REF!</f>
        <v>#REF!</v>
      </c>
      <c r="B22" s="119" t="e">
        <f>CONSOLIDA!#REF!</f>
        <v>#REF!</v>
      </c>
      <c r="C22" s="94" t="e">
        <f>#REF!+#REF!+#REF!</f>
        <v>#REF!</v>
      </c>
      <c r="D22" s="93" t="e">
        <f>C22/$C$28</f>
        <v>#REF!</v>
      </c>
      <c r="E22" s="95" t="e">
        <f>#REF!</f>
        <v>#REF!</v>
      </c>
      <c r="F22" s="93" t="e">
        <f>E22/$I$14</f>
        <v>#REF!</v>
      </c>
      <c r="G22" s="95" t="e">
        <f>'8ª Med_Contr'!G22+#REF!+#REF!</f>
        <v>#REF!</v>
      </c>
      <c r="H22" s="93" t="e">
        <f>G22/C$28</f>
        <v>#REF!</v>
      </c>
      <c r="I22" s="95" t="e">
        <f>C22-G22</f>
        <v>#REF!</v>
      </c>
      <c r="J22" s="93" t="e">
        <f>I22/C$28</f>
        <v>#REF!</v>
      </c>
      <c r="K22" s="207" t="e">
        <f>IF(#REF!&lt;&gt;0,#REF!-'1ª Med_Contr'!E22-'2ª Med_Contr'!E22-'3ª Med_Contr'!E22-'4ª Med_Contr'!E22-'5ª Med_Contr'!E22-'6ª Med_Contr'!E22-'7ª Med_Contr'!E22-'8ª Med_Contr'!E22-'9ª Med_Contr'!E22-'10ª Med_Contr'!E22-'11ª Med_Contr'!E22-'12ª Med_Contr'!E22,0)</f>
        <v>#REF!</v>
      </c>
      <c r="L22" s="208" t="e">
        <f>K22/#REF!</f>
        <v>#REF!</v>
      </c>
      <c r="M22" s="269" t="e">
        <f>IF(#REF!&lt;&gt;0,SUM(#REF!)-'1ª Med_Adit'!E22-'2ª Med_Adit'!E22-'3ª Med_Adit'!E22-'4ª Med_Adit'!E22-'5ª Med_Adit'!E22-'6ª Med_Adit'!E22-'7ª Med_Adit'!E22-'8ª Med_Adit'!E22-'9ª Med_Adit'!E22-'10ª Med_Adit'!E22-'11ª Med_Adit'!E22-'12ª Med_Adit'!E22,0)</f>
        <v>#REF!</v>
      </c>
      <c r="N22" s="208" t="e">
        <f>M22/SUM(#REF!)</f>
        <v>#REF!</v>
      </c>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row>
    <row r="23" spans="1:113" s="111" customFormat="1" ht="18">
      <c r="A23" s="116" t="e">
        <f>CONSOLIDA!#REF!</f>
        <v>#REF!</v>
      </c>
      <c r="B23" s="119" t="e">
        <f>CONSOLIDA!#REF!</f>
        <v>#REF!</v>
      </c>
      <c r="C23" s="96" t="e">
        <f>#REF!+#REF!+#REF!</f>
        <v>#REF!</v>
      </c>
      <c r="D23" s="93" t="e">
        <f>C23/$C$28</f>
        <v>#REF!</v>
      </c>
      <c r="E23" s="95" t="e">
        <f>#REF!</f>
        <v>#REF!</v>
      </c>
      <c r="F23" s="93" t="e">
        <f>E23/$I$14</f>
        <v>#REF!</v>
      </c>
      <c r="G23" s="95" t="e">
        <f>'8ª Med_Contr'!G23+#REF!+#REF!</f>
        <v>#REF!</v>
      </c>
      <c r="H23" s="93" t="e">
        <f>G23/C$28</f>
        <v>#REF!</v>
      </c>
      <c r="I23" s="95" t="e">
        <f>C23-G23</f>
        <v>#REF!</v>
      </c>
      <c r="J23" s="93" t="e">
        <f>I23/C$28</f>
        <v>#REF!</v>
      </c>
      <c r="K23" s="207" t="e">
        <f>IF(#REF!&lt;&gt;0,#REF!-'1ª Med_Contr'!E23-'2ª Med_Contr'!E23-'3ª Med_Contr'!E23-'4ª Med_Contr'!E23-'5ª Med_Contr'!E23-'6ª Med_Contr'!E23-'7ª Med_Contr'!E23-'8ª Med_Contr'!E23-'9ª Med_Contr'!E23-'10ª Med_Contr'!E23-'11ª Med_Contr'!E23-'12ª Med_Contr'!E23,0)</f>
        <v>#REF!</v>
      </c>
      <c r="L23" s="208" t="e">
        <f>K23/#REF!</f>
        <v>#REF!</v>
      </c>
      <c r="M23" s="269" t="e">
        <f>IF(#REF!&lt;&gt;0,SUM(#REF!)-'1ª Med_Adit'!E23-'2ª Med_Adit'!E23-'3ª Med_Adit'!E23-'4ª Med_Adit'!E23-'5ª Med_Adit'!E23-'6ª Med_Adit'!E23-'7ª Med_Adit'!E23-'8ª Med_Adit'!E23-'9ª Med_Adit'!E23-'10ª Med_Adit'!E23-'11ª Med_Adit'!E23-'12ª Med_Adit'!E23,0)</f>
        <v>#REF!</v>
      </c>
      <c r="N23" s="208" t="e">
        <f>M23/SUM(#REF!)</f>
        <v>#REF!</v>
      </c>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row>
    <row r="24" spans="1:113" s="111" customFormat="1" ht="33">
      <c r="A24" s="116" t="str">
        <f>CONSOLIDA!A14</f>
        <v>2.0</v>
      </c>
      <c r="B24" s="119" t="str">
        <f>CONSOLIDA!B14</f>
        <v xml:space="preserve">INSTALAÇÕES ELÉTRICAS: QUADRA POLIESPORTIVA </v>
      </c>
      <c r="C24" s="96">
        <f>Elétrica!M201+Elétrica!O201+Elétrica!N201</f>
        <v>0</v>
      </c>
      <c r="D24" s="93" t="e">
        <f>C24/$C$28</f>
        <v>#REF!</v>
      </c>
      <c r="E24" s="95">
        <f>Elétrica!BN201</f>
        <v>0</v>
      </c>
      <c r="F24" s="93">
        <f>E24/$I$14</f>
        <v>0</v>
      </c>
      <c r="G24" s="95">
        <f>'8ª Med_Contr'!G24+Elétrica!BN201+Elétrica!BQ201</f>
        <v>0</v>
      </c>
      <c r="H24" s="93" t="e">
        <f>G24/C$28</f>
        <v>#REF!</v>
      </c>
      <c r="I24" s="95">
        <f>C24-G24</f>
        <v>0</v>
      </c>
      <c r="J24" s="93" t="e">
        <f>I24/C$28</f>
        <v>#REF!</v>
      </c>
      <c r="K24" s="207">
        <f>IF(Elétrica!CR201&lt;&gt;0,Elétrica!M201-'1ª Med_Contr'!E24-'2ª Med_Contr'!E24-'3ª Med_Contr'!E24-'4ª Med_Contr'!E24-'5ª Med_Contr'!E24-'6ª Med_Contr'!E24-'7ª Med_Contr'!E24-'8ª Med_Contr'!E24-'9ª Med_Contr'!E24-'10ª Med_Contr'!E24-'11ª Med_Contr'!E24-'12ª Med_Contr'!E24,0)</f>
        <v>0</v>
      </c>
      <c r="L24" s="208" t="e">
        <f>K24/Elétrica!M201</f>
        <v>#DIV/0!</v>
      </c>
      <c r="M24" s="269">
        <f>IF(Elétrica!CU201&lt;&gt;0,SUM(Elétrica!N201:O201)-'1ª Med_Adit'!E24-'2ª Med_Adit'!E24-'3ª Med_Adit'!E24-'4ª Med_Adit'!E24-'5ª Med_Adit'!E24-'6ª Med_Adit'!E24-'7ª Med_Adit'!E24-'8ª Med_Adit'!E24-'9ª Med_Adit'!E24-'10ª Med_Adit'!E24-'11ª Med_Adit'!E24-'12ª Med_Adit'!E24,0)</f>
        <v>0</v>
      </c>
      <c r="N24" s="208" t="e">
        <f>M24/SUM(Elétrica!N201:O201)</f>
        <v>#DIV/0!</v>
      </c>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row>
    <row r="25" spans="1:113" s="111" customFormat="1" ht="18">
      <c r="A25" s="116" t="e">
        <f>CONSOLIDA!#REF!</f>
        <v>#REF!</v>
      </c>
      <c r="B25" s="119" t="e">
        <f>CONSOLIDA!#REF!</f>
        <v>#REF!</v>
      </c>
      <c r="C25" s="96" t="e">
        <f>#REF!+#REF!+#REF!</f>
        <v>#REF!</v>
      </c>
      <c r="D25" s="93" t="e">
        <f>C25/$C$28</f>
        <v>#REF!</v>
      </c>
      <c r="E25" s="97" t="e">
        <f>#REF!</f>
        <v>#REF!</v>
      </c>
      <c r="F25" s="93" t="e">
        <f>E25/$I$14</f>
        <v>#REF!</v>
      </c>
      <c r="G25" s="95" t="e">
        <f>'8ª Med_Contr'!G25+#REF!+#REF!</f>
        <v>#REF!</v>
      </c>
      <c r="H25" s="93" t="e">
        <f>G25/C$28</f>
        <v>#REF!</v>
      </c>
      <c r="I25" s="95" t="e">
        <f>C25-G25</f>
        <v>#REF!</v>
      </c>
      <c r="J25" s="93" t="e">
        <f>I25/C$28</f>
        <v>#REF!</v>
      </c>
      <c r="K25" s="207" t="e">
        <f>IF(#REF!&lt;&gt;0,#REF!-'1ª Med_Contr'!E25-'2ª Med_Contr'!E25-'3ª Med_Contr'!E25-'4ª Med_Contr'!E25-'5ª Med_Contr'!E25-'6ª Med_Contr'!E25-'7ª Med_Contr'!E25-'8ª Med_Contr'!E25-'9ª Med_Contr'!E25-'10ª Med_Contr'!E25-'11ª Med_Contr'!E25-'12ª Med_Contr'!E25,0)</f>
        <v>#REF!</v>
      </c>
      <c r="L25" s="208" t="e">
        <f>K25/#REF!</f>
        <v>#REF!</v>
      </c>
      <c r="M25" s="269" t="e">
        <f>IF(#REF!&lt;&gt;0,SUM(#REF!)-'1ª Med_Adit'!E25-'2ª Med_Adit'!E25-'3ª Med_Adit'!E25-'4ª Med_Adit'!E25-'5ª Med_Adit'!E25-'6ª Med_Adit'!E25-'7ª Med_Adit'!E25-'8ª Med_Adit'!E25-'9ª Med_Adit'!E25-'10ª Med_Adit'!E25-'11ª Med_Adit'!E25-'12ª Med_Adit'!E25,0)</f>
        <v>#REF!</v>
      </c>
      <c r="N25" s="208" t="e">
        <f>M25/SUM(#REF!)</f>
        <v>#REF!</v>
      </c>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row>
    <row r="26" spans="1:113" s="111" customFormat="1" ht="66">
      <c r="A26" s="116" t="str">
        <f>CONSOLIDA!A13</f>
        <v>1.0</v>
      </c>
      <c r="B26" s="119" t="str">
        <f>CONSOLIDA!B13</f>
        <v>CONSTRUÇÃO DE QUADRA POLI-ESPORTIVA COBERTA COM ARQUIBANCADA DE 2 DEGRAUS NAS DUAS LATERAIS  - DIMENSÃO DA QUADRA 24X32M</v>
      </c>
      <c r="C26" s="96">
        <f>Quadra!L47+Quadra!M47+Quadra!N47</f>
        <v>360676.5400000001</v>
      </c>
      <c r="D26" s="93" t="e">
        <f>C26/$C$28</f>
        <v>#REF!</v>
      </c>
      <c r="E26" s="97">
        <f>Quadra!BM47</f>
        <v>0</v>
      </c>
      <c r="F26" s="93">
        <f>E26/$I$14</f>
        <v>0</v>
      </c>
      <c r="G26" s="95">
        <f>'8ª Med_Contr'!G26+Quadra!BM47+Quadra!BP47</f>
        <v>2189.5</v>
      </c>
      <c r="H26" s="93" t="e">
        <f>G26/C$28</f>
        <v>#REF!</v>
      </c>
      <c r="I26" s="95">
        <f>C26-G26</f>
        <v>358487.0400000001</v>
      </c>
      <c r="J26" s="93" t="e">
        <f>I26/C$28</f>
        <v>#REF!</v>
      </c>
      <c r="K26" s="207">
        <f>IF(Quadra!CQ47&lt;&gt;0,Quadra!L47-'1ª Med_Contr'!E26-'2ª Med_Contr'!E26-'3ª Med_Contr'!E26-'4ª Med_Contr'!E26-'5ª Med_Contr'!E26-'6ª Med_Contr'!E26-'7ª Med_Contr'!E26-'8ª Med_Contr'!E26-'9ª Med_Contr'!E26-'10ª Med_Contr'!E26-'11ª Med_Contr'!E26-'12ª Med_Contr'!E26,0)</f>
        <v>358487.0400000001</v>
      </c>
      <c r="L26" s="208">
        <f>K26/Quadra!L47</f>
        <v>0.99392946377937419</v>
      </c>
      <c r="M26" s="269">
        <f>IF(Quadra!CT47&lt;&gt;0,SUM(Quadra!M47:N47)-'1ª Med_Adit'!E26-'2ª Med_Adit'!E26-'3ª Med_Adit'!E26-'4ª Med_Adit'!E26-'5ª Med_Adit'!E26-'6ª Med_Adit'!E26-'7ª Med_Adit'!E26-'8ª Med_Adit'!E26-'9ª Med_Adit'!E26-'10ª Med_Adit'!E26-'11ª Med_Adit'!E26-'12ª Med_Adit'!E26,0)</f>
        <v>0</v>
      </c>
      <c r="N26" s="208" t="e">
        <f>M26/SUM(Quadra!M47:N47)</f>
        <v>#DIV/0!</v>
      </c>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row>
    <row r="27" spans="1:113" ht="18.75" thickBot="1">
      <c r="A27" s="117"/>
      <c r="B27" s="120"/>
      <c r="C27" s="112"/>
      <c r="D27" s="112"/>
      <c r="E27" s="112"/>
      <c r="F27" s="112"/>
      <c r="G27" s="112"/>
      <c r="H27" s="112"/>
      <c r="I27" s="112"/>
      <c r="J27" s="112"/>
      <c r="K27" s="271"/>
      <c r="L27" s="272"/>
      <c r="M27" s="270"/>
      <c r="N27" s="209"/>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row>
    <row r="28" spans="1:113" ht="18.75" thickBot="1">
      <c r="A28" s="544" t="s">
        <v>71</v>
      </c>
      <c r="B28" s="545"/>
      <c r="C28" s="99" t="e">
        <f t="shared" ref="C28:J28" si="0">SUM(C22:C27)</f>
        <v>#REF!</v>
      </c>
      <c r="D28" s="98" t="e">
        <f t="shared" si="0"/>
        <v>#REF!</v>
      </c>
      <c r="E28" s="99" t="e">
        <f t="shared" si="0"/>
        <v>#REF!</v>
      </c>
      <c r="F28" s="98" t="e">
        <f t="shared" si="0"/>
        <v>#REF!</v>
      </c>
      <c r="G28" s="99" t="e">
        <f t="shared" si="0"/>
        <v>#REF!</v>
      </c>
      <c r="H28" s="98" t="e">
        <f t="shared" si="0"/>
        <v>#REF!</v>
      </c>
      <c r="I28" s="99" t="e">
        <f t="shared" si="0"/>
        <v>#REF!</v>
      </c>
      <c r="J28" s="98" t="e">
        <f t="shared" si="0"/>
        <v>#REF!</v>
      </c>
      <c r="K28" s="99" t="e">
        <f>SUM(K22:K27)</f>
        <v>#REF!</v>
      </c>
      <c r="L28" s="98" t="e">
        <f>K28/CONSOLIDA!C16</f>
        <v>#REF!</v>
      </c>
      <c r="M28" s="99" t="e">
        <f>SUM(M22:M27)</f>
        <v>#REF!</v>
      </c>
      <c r="N28" s="98" t="e">
        <f>M28/(CONSOLIDA!E16+CONSOLIDA!G16)</f>
        <v>#REF!</v>
      </c>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row>
    <row r="29" spans="1:113" ht="15.75">
      <c r="A29" s="132"/>
      <c r="B29" s="100"/>
      <c r="C29" s="101"/>
      <c r="D29" s="101"/>
      <c r="E29" s="101"/>
      <c r="F29" s="101"/>
      <c r="G29" s="108"/>
      <c r="H29" s="108"/>
      <c r="I29" s="108"/>
      <c r="J29" s="12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row>
    <row r="30" spans="1:113" ht="15.75">
      <c r="A30" s="133"/>
      <c r="B30" s="142" t="s">
        <v>173</v>
      </c>
      <c r="C30" s="168" t="e">
        <f>E28</f>
        <v>#REF!</v>
      </c>
      <c r="D30" s="193"/>
      <c r="E30" s="101"/>
      <c r="F30" s="101"/>
      <c r="G30" s="109"/>
      <c r="H30" s="109"/>
      <c r="I30" s="109"/>
      <c r="J30" s="194"/>
    </row>
    <row r="31" spans="1:113" ht="16.5" thickBot="1">
      <c r="A31" s="133"/>
      <c r="B31" s="142"/>
      <c r="C31" s="168"/>
      <c r="D31" s="193"/>
      <c r="E31" s="101"/>
      <c r="F31" s="101"/>
      <c r="G31" s="109"/>
      <c r="H31" s="109"/>
      <c r="I31" s="109"/>
      <c r="J31" s="194"/>
    </row>
    <row r="32" spans="1:113" ht="18.75" thickBot="1">
      <c r="A32" s="133"/>
      <c r="B32" s="166" t="s">
        <v>175</v>
      </c>
      <c r="C32" s="170" t="e">
        <f>C30</f>
        <v>#REF!</v>
      </c>
      <c r="D32" s="167" t="e">
        <f>C32/C28</f>
        <v>#REF!</v>
      </c>
      <c r="E32" s="101"/>
      <c r="F32" s="101"/>
      <c r="G32" s="109"/>
      <c r="H32" s="109"/>
      <c r="I32" s="109"/>
      <c r="J32" s="194"/>
    </row>
    <row r="33" spans="1:10" ht="15.75">
      <c r="A33" s="133"/>
      <c r="B33" s="142"/>
      <c r="C33" s="141"/>
      <c r="D33" s="101"/>
      <c r="E33" s="101"/>
      <c r="F33" s="101"/>
      <c r="G33" s="109"/>
      <c r="H33" s="109"/>
      <c r="I33" s="109"/>
      <c r="J33" s="194"/>
    </row>
    <row r="34" spans="1:10" ht="18">
      <c r="A34" s="132"/>
      <c r="B34" s="171" t="s">
        <v>176</v>
      </c>
      <c r="C34" s="546" t="e">
        <f ca="1">UPPER([3]!VExtenso(C30))</f>
        <v>#NAME?</v>
      </c>
      <c r="D34" s="546"/>
      <c r="E34" s="546"/>
      <c r="F34" s="546"/>
      <c r="G34" s="546"/>
      <c r="H34" s="546"/>
      <c r="I34" s="546"/>
      <c r="J34" s="547"/>
    </row>
    <row r="35" spans="1:10" ht="18">
      <c r="A35" s="132"/>
      <c r="B35" s="172"/>
      <c r="C35" s="546"/>
      <c r="D35" s="546"/>
      <c r="E35" s="546"/>
      <c r="F35" s="546"/>
      <c r="G35" s="546"/>
      <c r="H35" s="546"/>
      <c r="I35" s="546"/>
      <c r="J35" s="547"/>
    </row>
    <row r="36" spans="1:10" ht="15.75">
      <c r="A36" s="132"/>
      <c r="B36" s="100"/>
      <c r="C36" s="101"/>
      <c r="D36" s="101"/>
      <c r="E36" s="101"/>
      <c r="F36" s="101"/>
      <c r="G36" s="108"/>
      <c r="H36" s="108"/>
      <c r="I36" s="108"/>
      <c r="J36" s="128"/>
    </row>
    <row r="37" spans="1:10" ht="15.75">
      <c r="A37" s="132"/>
      <c r="B37" s="100"/>
      <c r="C37" s="101"/>
      <c r="D37" s="101"/>
      <c r="E37" s="101"/>
      <c r="F37" s="101"/>
      <c r="G37" s="108"/>
      <c r="H37" s="108"/>
      <c r="I37" s="108"/>
      <c r="J37" s="128"/>
    </row>
    <row r="38" spans="1:10" ht="15.75">
      <c r="A38" s="134"/>
      <c r="B38" s="103"/>
      <c r="C38" s="108"/>
      <c r="D38" s="173"/>
      <c r="E38" s="173"/>
      <c r="F38" s="108"/>
      <c r="G38" s="104"/>
      <c r="H38" s="104"/>
      <c r="I38" s="104"/>
      <c r="J38" s="128"/>
    </row>
    <row r="39" spans="1:10" ht="15.75" customHeight="1">
      <c r="A39" s="134"/>
      <c r="B39" s="174" t="s">
        <v>65</v>
      </c>
      <c r="C39" s="108"/>
      <c r="D39" s="581" t="s">
        <v>123</v>
      </c>
      <c r="E39" s="581"/>
      <c r="F39" s="108"/>
      <c r="G39" s="580" t="s">
        <v>122</v>
      </c>
      <c r="H39" s="580"/>
      <c r="I39" s="580"/>
      <c r="J39" s="128"/>
    </row>
    <row r="40" spans="1:10" ht="16.5" thickBot="1">
      <c r="A40" s="135"/>
      <c r="B40" s="136"/>
      <c r="C40" s="137"/>
      <c r="D40" s="137"/>
      <c r="E40" s="137"/>
      <c r="F40" s="137"/>
      <c r="G40" s="138"/>
      <c r="H40" s="138"/>
      <c r="I40" s="138"/>
      <c r="J40" s="139"/>
    </row>
  </sheetData>
  <mergeCells count="40">
    <mergeCell ref="A28:B28"/>
    <mergeCell ref="A18:A20"/>
    <mergeCell ref="D18:D20"/>
    <mergeCell ref="K17:N17"/>
    <mergeCell ref="K18:K20"/>
    <mergeCell ref="L18:L20"/>
    <mergeCell ref="M18:M20"/>
    <mergeCell ref="N18:N20"/>
    <mergeCell ref="B18:B20"/>
    <mergeCell ref="D39:E39"/>
    <mergeCell ref="C34:J35"/>
    <mergeCell ref="G18:G20"/>
    <mergeCell ref="H18:H20"/>
    <mergeCell ref="G39:I39"/>
    <mergeCell ref="I18:I20"/>
    <mergeCell ref="J18:J20"/>
    <mergeCell ref="C18:C20"/>
    <mergeCell ref="E18:E20"/>
    <mergeCell ref="F18:F20"/>
    <mergeCell ref="G12:H12"/>
    <mergeCell ref="I12:J12"/>
    <mergeCell ref="A6:J6"/>
    <mergeCell ref="G7:H7"/>
    <mergeCell ref="G8:H8"/>
    <mergeCell ref="G9:H9"/>
    <mergeCell ref="I7:J7"/>
    <mergeCell ref="I8:J8"/>
    <mergeCell ref="I9:J9"/>
    <mergeCell ref="I10:J10"/>
    <mergeCell ref="G10:H10"/>
    <mergeCell ref="G11:H11"/>
    <mergeCell ref="I11:J11"/>
    <mergeCell ref="G16:H16"/>
    <mergeCell ref="I16:J16"/>
    <mergeCell ref="G13:H13"/>
    <mergeCell ref="I13:J13"/>
    <mergeCell ref="G15:H15"/>
    <mergeCell ref="I15:J15"/>
    <mergeCell ref="I14:J14"/>
    <mergeCell ref="G14:H14"/>
  </mergeCells>
  <phoneticPr fontId="0" type="noConversion"/>
  <printOptions horizontalCentered="1" verticalCentered="1"/>
  <pageMargins left="0.39370078740157483" right="0.39370078740157483" top="0.39370078740157483" bottom="0.39370078740157483" header="0.39370078740157483" footer="0.39370078740157483"/>
  <pageSetup paperSize="9" scale="55" orientation="landscape" horizontalDpi="150" verticalDpi="150" r:id="rId1"/>
  <headerFooter alignWithMargins="0">
    <oddHeader>Página &amp;P de &amp;N</oddHeader>
    <oddFooter>&amp;C&amp;F</oddFooter>
  </headerFooter>
  <drawing r:id="rId2"/>
</worksheet>
</file>

<file path=xl/worksheets/sheet9.xml><?xml version="1.0" encoding="utf-8"?>
<worksheet xmlns="http://schemas.openxmlformats.org/spreadsheetml/2006/main" xmlns:r="http://schemas.openxmlformats.org/officeDocument/2006/relationships">
  <sheetPr codeName="Plan11">
    <tabColor rgb="FFFFC000"/>
  </sheetPr>
  <dimension ref="A1:DI40"/>
  <sheetViews>
    <sheetView view="pageBreakPreview" zoomScale="60" zoomScaleNormal="75" workbookViewId="0">
      <selection activeCell="N10" sqref="N10"/>
    </sheetView>
  </sheetViews>
  <sheetFormatPr defaultRowHeight="15"/>
  <cols>
    <col min="1" max="1" width="10.42578125" style="105" customWidth="1"/>
    <col min="2" max="2" width="62.42578125" style="105" customWidth="1"/>
    <col min="3" max="3" width="19.85546875" style="105" customWidth="1"/>
    <col min="4" max="4" width="11.42578125" style="105" customWidth="1"/>
    <col min="5" max="5" width="21.85546875" style="105" customWidth="1"/>
    <col min="6" max="6" width="11.42578125" style="105" customWidth="1"/>
    <col min="7" max="7" width="21.28515625" style="105" customWidth="1"/>
    <col min="8" max="8" width="11.42578125" style="105" customWidth="1"/>
    <col min="9" max="9" width="21.28515625" style="105" customWidth="1"/>
    <col min="10" max="10" width="11.42578125" style="105" customWidth="1"/>
    <col min="11" max="11" width="19" style="105" customWidth="1"/>
    <col min="12" max="12" width="11.42578125" style="105" customWidth="1"/>
    <col min="13" max="13" width="19" style="105" customWidth="1"/>
    <col min="14" max="14" width="11.42578125" style="105" customWidth="1"/>
    <col min="15" max="16384" width="9.140625" style="105"/>
  </cols>
  <sheetData>
    <row r="1" spans="1:10" ht="15.75">
      <c r="A1" s="121"/>
      <c r="B1" s="122" t="s">
        <v>64</v>
      </c>
      <c r="C1" s="123"/>
      <c r="D1" s="123"/>
      <c r="E1" s="123"/>
      <c r="F1" s="123"/>
      <c r="G1" s="124"/>
      <c r="H1" s="124"/>
      <c r="I1" s="124"/>
      <c r="J1" s="125"/>
    </row>
    <row r="2" spans="1:10" ht="15.75">
      <c r="A2" s="126"/>
      <c r="B2" s="127" t="s">
        <v>52</v>
      </c>
      <c r="C2" s="109"/>
      <c r="D2" s="109"/>
      <c r="E2" s="109"/>
      <c r="F2" s="109"/>
      <c r="G2" s="108"/>
      <c r="H2" s="108"/>
      <c r="I2" s="108"/>
      <c r="J2" s="128"/>
    </row>
    <row r="3" spans="1:10" ht="15.75">
      <c r="A3" s="126"/>
      <c r="B3" s="127" t="s">
        <v>169</v>
      </c>
      <c r="C3" s="109"/>
      <c r="D3" s="109"/>
      <c r="E3" s="109"/>
      <c r="F3" s="109"/>
      <c r="G3" s="108"/>
      <c r="H3" s="108"/>
      <c r="I3" s="108"/>
      <c r="J3" s="128"/>
    </row>
    <row r="4" spans="1:10" ht="15.75">
      <c r="A4" s="126"/>
      <c r="B4" s="127" t="s">
        <v>310</v>
      </c>
      <c r="C4" s="109"/>
      <c r="D4" s="109"/>
      <c r="E4" s="109"/>
      <c r="F4" s="109"/>
      <c r="G4" s="108"/>
      <c r="H4" s="108"/>
      <c r="I4" s="108"/>
      <c r="J4" s="128"/>
    </row>
    <row r="5" spans="1:10" ht="15.75">
      <c r="A5" s="126"/>
      <c r="B5" s="127" t="s">
        <v>2</v>
      </c>
      <c r="C5" s="109"/>
      <c r="D5" s="109"/>
      <c r="E5" s="109"/>
      <c r="F5" s="109"/>
      <c r="G5" s="108"/>
      <c r="H5" s="108"/>
      <c r="I5" s="108"/>
      <c r="J5" s="128"/>
    </row>
    <row r="6" spans="1:10" ht="26.25">
      <c r="A6" s="572" t="s">
        <v>262</v>
      </c>
      <c r="B6" s="573"/>
      <c r="C6" s="573"/>
      <c r="D6" s="573"/>
      <c r="E6" s="573"/>
      <c r="F6" s="573"/>
      <c r="G6" s="573"/>
      <c r="H6" s="573"/>
      <c r="I6" s="573"/>
      <c r="J6" s="574"/>
    </row>
    <row r="7" spans="1:10" s="106" customFormat="1" ht="16.5">
      <c r="A7" s="129"/>
      <c r="B7" s="107"/>
      <c r="C7" s="107"/>
      <c r="D7" s="107"/>
      <c r="E7" s="107"/>
      <c r="F7" s="131"/>
      <c r="G7" s="561" t="str">
        <f>'1ª Med_Contr'!G7:H7</f>
        <v>Termo de Contrato:</v>
      </c>
      <c r="H7" s="561"/>
      <c r="I7" s="575" t="str">
        <f>'1ª Med_Contr'!I7:J7</f>
        <v>37/2012</v>
      </c>
      <c r="J7" s="576"/>
    </row>
    <row r="8" spans="1:10" ht="16.5">
      <c r="A8" s="175" t="str">
        <f>CONSOLIDA!A6</f>
        <v>ESTABELECIMENTO: EE MARIO CORREA DA COSTA - QUADRA POLIESPORTIVA COBERTA</v>
      </c>
      <c r="B8" s="131"/>
      <c r="C8" s="108"/>
      <c r="D8" s="108"/>
      <c r="E8" s="108"/>
      <c r="F8" s="108"/>
      <c r="G8" s="577" t="s">
        <v>67</v>
      </c>
      <c r="H8" s="577"/>
      <c r="I8" s="578" t="s">
        <v>300</v>
      </c>
      <c r="J8" s="579"/>
    </row>
    <row r="9" spans="1:10" ht="16.5">
      <c r="A9" s="175" t="str">
        <f>CONSOLIDA!A7</f>
        <v>MUNICÍPIO: PARANAITA-MT</v>
      </c>
      <c r="B9" s="131"/>
      <c r="C9" s="108"/>
      <c r="D9" s="108"/>
      <c r="E9" s="108"/>
      <c r="F9" s="108"/>
      <c r="G9" s="561" t="s">
        <v>48</v>
      </c>
      <c r="H9" s="561"/>
      <c r="I9" s="569">
        <f>'7ª Med_Contr'!I9:J9+30</f>
        <v>41675</v>
      </c>
      <c r="J9" s="563"/>
    </row>
    <row r="10" spans="1:10" ht="16.5">
      <c r="A10" s="175" t="str">
        <f>CONSOLIDA!A8</f>
        <v xml:space="preserve">ENDEREÇO: VIA 2, CENTRO </v>
      </c>
      <c r="B10" s="109"/>
      <c r="C10" s="164"/>
      <c r="D10" s="164"/>
      <c r="E10" s="108"/>
      <c r="F10" s="108"/>
      <c r="G10" s="561" t="s">
        <v>103</v>
      </c>
      <c r="H10" s="561"/>
      <c r="I10" s="569">
        <f>'1ª Med_Contr'!I10:J10</f>
        <v>41435</v>
      </c>
      <c r="J10" s="563"/>
    </row>
    <row r="11" spans="1:10" ht="16.5">
      <c r="A11" s="130"/>
      <c r="B11" s="109"/>
      <c r="C11" s="66"/>
      <c r="D11" s="66"/>
      <c r="E11" s="108"/>
      <c r="F11" s="108"/>
      <c r="G11" s="561" t="s">
        <v>104</v>
      </c>
      <c r="H11" s="561"/>
      <c r="I11" s="569" t="e">
        <f>I10+#REF!</f>
        <v>#REF!</v>
      </c>
      <c r="J11" s="563"/>
    </row>
    <row r="12" spans="1:10" ht="16.5">
      <c r="A12" s="130"/>
      <c r="B12" s="109"/>
      <c r="C12" s="66"/>
      <c r="D12" s="66"/>
      <c r="E12" s="108"/>
      <c r="F12" s="108"/>
      <c r="G12" s="561" t="s">
        <v>355</v>
      </c>
      <c r="H12" s="561"/>
      <c r="I12" s="569" t="e">
        <f>'1ª Med_Contr'!I12:J12</f>
        <v>#REF!</v>
      </c>
      <c r="J12" s="563"/>
    </row>
    <row r="13" spans="1:10" s="193" customFormat="1" ht="16.5">
      <c r="A13" s="130"/>
      <c r="B13" s="109"/>
      <c r="C13" s="66"/>
      <c r="D13" s="66"/>
      <c r="E13" s="109"/>
      <c r="F13" s="109"/>
      <c r="G13" s="566" t="s">
        <v>172</v>
      </c>
      <c r="H13" s="566"/>
      <c r="I13" s="567">
        <f>'1ª Med_Contr'!I13:J13</f>
        <v>4457665.79</v>
      </c>
      <c r="J13" s="568"/>
    </row>
    <row r="14" spans="1:10" ht="16.5">
      <c r="A14" s="130"/>
      <c r="B14" s="109"/>
      <c r="C14" s="66"/>
      <c r="D14" s="66"/>
      <c r="E14" s="108"/>
      <c r="F14" s="108"/>
      <c r="G14" s="561" t="s">
        <v>113</v>
      </c>
      <c r="H14" s="561"/>
      <c r="I14" s="570">
        <f>CONSOLIDA!C16</f>
        <v>379826.28000000009</v>
      </c>
      <c r="J14" s="571"/>
    </row>
    <row r="15" spans="1:10" ht="16.5">
      <c r="A15" s="130"/>
      <c r="B15" s="109"/>
      <c r="C15" s="66"/>
      <c r="D15" s="66"/>
      <c r="E15" s="108"/>
      <c r="F15" s="108"/>
      <c r="G15" s="561" t="s">
        <v>182</v>
      </c>
      <c r="H15" s="561"/>
      <c r="I15" s="562">
        <f>CONSOLIDA!E16</f>
        <v>0</v>
      </c>
      <c r="J15" s="563"/>
    </row>
    <row r="16" spans="1:10" ht="16.5">
      <c r="A16" s="130"/>
      <c r="B16" s="109"/>
      <c r="C16" s="66"/>
      <c r="D16" s="66"/>
      <c r="E16" s="108"/>
      <c r="F16" s="108"/>
      <c r="G16" s="561" t="s">
        <v>181</v>
      </c>
      <c r="H16" s="561"/>
      <c r="I16" s="562">
        <f>CONSOLIDA!G16</f>
        <v>0</v>
      </c>
      <c r="J16" s="563"/>
    </row>
    <row r="17" spans="1:113" ht="17.25" thickBot="1">
      <c r="A17" s="130"/>
      <c r="B17" s="109"/>
      <c r="C17" s="66"/>
      <c r="D17" s="66"/>
      <c r="E17" s="108"/>
      <c r="F17" s="66"/>
      <c r="G17" s="66"/>
      <c r="H17" s="143"/>
      <c r="I17" s="143"/>
      <c r="J17" s="128"/>
      <c r="K17" s="564" t="s">
        <v>186</v>
      </c>
      <c r="L17" s="565"/>
      <c r="M17" s="565"/>
      <c r="N17" s="565"/>
    </row>
    <row r="18" spans="1:113" ht="15" customHeight="1">
      <c r="A18" s="551" t="s">
        <v>5</v>
      </c>
      <c r="B18" s="553" t="s">
        <v>43</v>
      </c>
      <c r="C18" s="556" t="s">
        <v>183</v>
      </c>
      <c r="D18" s="548" t="s">
        <v>36</v>
      </c>
      <c r="E18" s="548" t="s">
        <v>115</v>
      </c>
      <c r="F18" s="548" t="s">
        <v>36</v>
      </c>
      <c r="G18" s="548" t="s">
        <v>257</v>
      </c>
      <c r="H18" s="548" t="s">
        <v>36</v>
      </c>
      <c r="I18" s="548" t="s">
        <v>258</v>
      </c>
      <c r="J18" s="548" t="s">
        <v>36</v>
      </c>
      <c r="K18" s="548" t="s">
        <v>184</v>
      </c>
      <c r="L18" s="548" t="s">
        <v>36</v>
      </c>
      <c r="M18" s="548" t="s">
        <v>185</v>
      </c>
      <c r="N18" s="548" t="s">
        <v>36</v>
      </c>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row>
    <row r="19" spans="1:113" ht="18" customHeight="1">
      <c r="A19" s="552"/>
      <c r="B19" s="554"/>
      <c r="C19" s="557"/>
      <c r="D19" s="549"/>
      <c r="E19" s="549"/>
      <c r="F19" s="549"/>
      <c r="G19" s="549"/>
      <c r="H19" s="549"/>
      <c r="I19" s="549"/>
      <c r="J19" s="549"/>
      <c r="K19" s="549"/>
      <c r="L19" s="549"/>
      <c r="M19" s="549"/>
      <c r="N19" s="549"/>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row>
    <row r="20" spans="1:113" ht="21" customHeight="1" thickBot="1">
      <c r="A20" s="552"/>
      <c r="B20" s="555"/>
      <c r="C20" s="557"/>
      <c r="D20" s="549"/>
      <c r="E20" s="550"/>
      <c r="F20" s="549"/>
      <c r="G20" s="550"/>
      <c r="H20" s="549"/>
      <c r="I20" s="550"/>
      <c r="J20" s="549"/>
      <c r="K20" s="550"/>
      <c r="L20" s="550"/>
      <c r="M20" s="550"/>
      <c r="N20" s="550"/>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row>
    <row r="21" spans="1:113" s="111" customFormat="1" ht="18">
      <c r="A21" s="115"/>
      <c r="B21" s="118"/>
      <c r="C21" s="91"/>
      <c r="D21" s="90"/>
      <c r="E21" s="92"/>
      <c r="F21" s="90"/>
      <c r="G21" s="92"/>
      <c r="H21" s="90"/>
      <c r="I21" s="92"/>
      <c r="J21" s="90"/>
      <c r="K21" s="205"/>
      <c r="L21" s="206"/>
      <c r="M21" s="268"/>
      <c r="N21" s="206"/>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row>
    <row r="22" spans="1:113" s="111" customFormat="1" ht="18">
      <c r="A22" s="116" t="e">
        <f>CONSOLIDA!#REF!</f>
        <v>#REF!</v>
      </c>
      <c r="B22" s="119" t="e">
        <f>CONSOLIDA!#REF!</f>
        <v>#REF!</v>
      </c>
      <c r="C22" s="94" t="e">
        <f>#REF!+#REF!+#REF!</f>
        <v>#REF!</v>
      </c>
      <c r="D22" s="93" t="e">
        <f>C22/$C$28</f>
        <v>#REF!</v>
      </c>
      <c r="E22" s="165" t="e">
        <f>#REF!</f>
        <v>#REF!</v>
      </c>
      <c r="F22" s="93" t="e">
        <f>E22/(SUM($I$15:$I$16))</f>
        <v>#REF!</v>
      </c>
      <c r="G22" s="95" t="e">
        <f>'7ª Med_Contr'!G22+#REF!+#REF!</f>
        <v>#REF!</v>
      </c>
      <c r="H22" s="93" t="e">
        <f>G22/C$28</f>
        <v>#REF!</v>
      </c>
      <c r="I22" s="95" t="e">
        <f>C22-G22</f>
        <v>#REF!</v>
      </c>
      <c r="J22" s="93" t="e">
        <f>I22/C$28</f>
        <v>#REF!</v>
      </c>
      <c r="K22" s="207" t="e">
        <f>IF(#REF!&lt;&gt;0,#REF!-'1ª Med_Contr'!E22-'2ª Med_Contr'!E22-'3ª Med_Contr'!E22-'4ª Med_Contr'!E22-'5ª Med_Contr'!E22-'6ª Med_Contr'!E22-'7ª Med_Contr'!E22-'8ª Med_Contr'!E22-'9ª Med_Contr'!E22-'10ª Med_Contr'!E22-'11ª Med_Contr'!E22-'12ª Med_Contr'!E22,0)</f>
        <v>#REF!</v>
      </c>
      <c r="L22" s="208" t="e">
        <f>K22/#REF!</f>
        <v>#REF!</v>
      </c>
      <c r="M22" s="269" t="e">
        <f>IF(#REF!&lt;&gt;0,SUM(#REF!)-'1ª Med_Adit'!E22-'2ª Med_Adit'!E22-'3ª Med_Adit'!E22-'4ª Med_Adit'!E22-'5ª Med_Adit'!E22-'6ª Med_Adit'!E22-'7ª Med_Adit'!E22-'8ª Med_Adit'!E22-'9ª Med_Adit'!E22-'10ª Med_Adit'!E22-'11ª Med_Adit'!E22-'12ª Med_Adit'!E22,0)</f>
        <v>#REF!</v>
      </c>
      <c r="N22" s="208" t="e">
        <f>M22/SUM(#REF!)</f>
        <v>#REF!</v>
      </c>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row>
    <row r="23" spans="1:113" s="111" customFormat="1" ht="18">
      <c r="A23" s="116" t="e">
        <f>CONSOLIDA!#REF!</f>
        <v>#REF!</v>
      </c>
      <c r="B23" s="119" t="e">
        <f>CONSOLIDA!#REF!</f>
        <v>#REF!</v>
      </c>
      <c r="C23" s="96" t="e">
        <f>#REF!+#REF!+#REF!</f>
        <v>#REF!</v>
      </c>
      <c r="D23" s="93" t="e">
        <f>C23/$C$28</f>
        <v>#REF!</v>
      </c>
      <c r="E23" s="165" t="e">
        <f>#REF!</f>
        <v>#REF!</v>
      </c>
      <c r="F23" s="93" t="e">
        <f>E23/(SUM($I$15:$I$16))</f>
        <v>#REF!</v>
      </c>
      <c r="G23" s="95" t="e">
        <f>'7ª Med_Contr'!G23+#REF!+#REF!</f>
        <v>#REF!</v>
      </c>
      <c r="H23" s="93" t="e">
        <f>G23/C$28</f>
        <v>#REF!</v>
      </c>
      <c r="I23" s="95" t="e">
        <f>C23-G23</f>
        <v>#REF!</v>
      </c>
      <c r="J23" s="93" t="e">
        <f>I23/C$28</f>
        <v>#REF!</v>
      </c>
      <c r="K23" s="207" t="e">
        <f>IF(#REF!&lt;&gt;0,#REF!-'1ª Med_Contr'!E23-'2ª Med_Contr'!E23-'3ª Med_Contr'!E23-'4ª Med_Contr'!E23-'5ª Med_Contr'!E23-'6ª Med_Contr'!E23-'7ª Med_Contr'!E23-'8ª Med_Contr'!E23-'9ª Med_Contr'!E23-'10ª Med_Contr'!E23-'11ª Med_Contr'!E23-'12ª Med_Contr'!E23,0)</f>
        <v>#REF!</v>
      </c>
      <c r="L23" s="208" t="e">
        <f>K23/#REF!</f>
        <v>#REF!</v>
      </c>
      <c r="M23" s="269" t="e">
        <f>IF(#REF!&lt;&gt;0,SUM(#REF!)-'1ª Med_Adit'!E23-'2ª Med_Adit'!E23-'3ª Med_Adit'!E23-'4ª Med_Adit'!E23-'5ª Med_Adit'!E23-'6ª Med_Adit'!E23-'7ª Med_Adit'!E23-'8ª Med_Adit'!E23-'9ª Med_Adit'!E23-'10ª Med_Adit'!E23-'11ª Med_Adit'!E23-'12ª Med_Adit'!E23,0)</f>
        <v>#REF!</v>
      </c>
      <c r="N23" s="208" t="e">
        <f>M23/SUM(#REF!)</f>
        <v>#REF!</v>
      </c>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row>
    <row r="24" spans="1:113" s="111" customFormat="1" ht="33">
      <c r="A24" s="116" t="str">
        <f>CONSOLIDA!A14</f>
        <v>2.0</v>
      </c>
      <c r="B24" s="119" t="str">
        <f>CONSOLIDA!B14</f>
        <v xml:space="preserve">INSTALAÇÕES ELÉTRICAS: QUADRA POLIESPORTIVA </v>
      </c>
      <c r="C24" s="96">
        <f>Elétrica!M201+Elétrica!O201+Elétrica!N201</f>
        <v>0</v>
      </c>
      <c r="D24" s="93" t="e">
        <f>C24/$C$28</f>
        <v>#REF!</v>
      </c>
      <c r="E24" s="165">
        <f>Elétrica!BK201</f>
        <v>0</v>
      </c>
      <c r="F24" s="93" t="e">
        <f>E24/(SUM($I$15:$I$16))</f>
        <v>#DIV/0!</v>
      </c>
      <c r="G24" s="95">
        <f>'7ª Med_Contr'!G24+Elétrica!BH201+Elétrica!BK201</f>
        <v>0</v>
      </c>
      <c r="H24" s="93" t="e">
        <f>G24/C$28</f>
        <v>#REF!</v>
      </c>
      <c r="I24" s="95">
        <f>C24-G24</f>
        <v>0</v>
      </c>
      <c r="J24" s="93" t="e">
        <f>I24/C$28</f>
        <v>#REF!</v>
      </c>
      <c r="K24" s="207">
        <f>IF(Elétrica!CR201&lt;&gt;0,Elétrica!M201-'1ª Med_Contr'!E24-'2ª Med_Contr'!E24-'3ª Med_Contr'!E24-'4ª Med_Contr'!E24-'5ª Med_Contr'!E24-'6ª Med_Contr'!E24-'7ª Med_Contr'!E24-'8ª Med_Contr'!E24-'9ª Med_Contr'!E24-'10ª Med_Contr'!E24-'11ª Med_Contr'!E24-'12ª Med_Contr'!E24,0)</f>
        <v>0</v>
      </c>
      <c r="L24" s="208" t="e">
        <f>K24/Elétrica!M201</f>
        <v>#DIV/0!</v>
      </c>
      <c r="M24" s="269">
        <f>IF(Elétrica!CU201&lt;&gt;0,SUM(Elétrica!N201:O201)-'1ª Med_Adit'!E24-'2ª Med_Adit'!E24-'3ª Med_Adit'!E24-'4ª Med_Adit'!E24-'5ª Med_Adit'!E24-'6ª Med_Adit'!E24-'7ª Med_Adit'!E24-'8ª Med_Adit'!E24-'9ª Med_Adit'!E24-'10ª Med_Adit'!E24-'11ª Med_Adit'!E24-'12ª Med_Adit'!E24,0)</f>
        <v>0</v>
      </c>
      <c r="N24" s="208" t="e">
        <f>M24/SUM(Elétrica!N201:O201)</f>
        <v>#DIV/0!</v>
      </c>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row>
    <row r="25" spans="1:113" s="111" customFormat="1" ht="18">
      <c r="A25" s="116" t="e">
        <f>CONSOLIDA!#REF!</f>
        <v>#REF!</v>
      </c>
      <c r="B25" s="119" t="e">
        <f>CONSOLIDA!#REF!</f>
        <v>#REF!</v>
      </c>
      <c r="C25" s="96" t="e">
        <f>#REF!+#REF!+#REF!</f>
        <v>#REF!</v>
      </c>
      <c r="D25" s="93" t="e">
        <f>C25/$C$28</f>
        <v>#REF!</v>
      </c>
      <c r="E25" s="165" t="e">
        <f>#REF!</f>
        <v>#REF!</v>
      </c>
      <c r="F25" s="93" t="e">
        <f>E25/(SUM($I$15:$I$16))</f>
        <v>#REF!</v>
      </c>
      <c r="G25" s="95" t="e">
        <f>'7ª Med_Contr'!G25+#REF!+#REF!</f>
        <v>#REF!</v>
      </c>
      <c r="H25" s="93" t="e">
        <f>G25/C$28</f>
        <v>#REF!</v>
      </c>
      <c r="I25" s="95" t="e">
        <f>C25-G25</f>
        <v>#REF!</v>
      </c>
      <c r="J25" s="93" t="e">
        <f>I25/C$28</f>
        <v>#REF!</v>
      </c>
      <c r="K25" s="207" t="e">
        <f>IF(#REF!&lt;&gt;0,#REF!-'1ª Med_Contr'!E25-'2ª Med_Contr'!E25-'3ª Med_Contr'!E25-'4ª Med_Contr'!E25-'5ª Med_Contr'!E25-'6ª Med_Contr'!E25-'7ª Med_Contr'!E25-'8ª Med_Contr'!E25-'9ª Med_Contr'!E25-'10ª Med_Contr'!E25-'11ª Med_Contr'!E25-'12ª Med_Contr'!E25,0)</f>
        <v>#REF!</v>
      </c>
      <c r="L25" s="208" t="e">
        <f>K25/#REF!</f>
        <v>#REF!</v>
      </c>
      <c r="M25" s="269" t="e">
        <f>IF(#REF!&lt;&gt;0,SUM(#REF!)-'1ª Med_Adit'!E25-'2ª Med_Adit'!E25-'3ª Med_Adit'!E25-'4ª Med_Adit'!E25-'5ª Med_Adit'!E25-'6ª Med_Adit'!E25-'7ª Med_Adit'!E25-'8ª Med_Adit'!E25-'9ª Med_Adit'!E25-'10ª Med_Adit'!E25-'11ª Med_Adit'!E25-'12ª Med_Adit'!E25,0)</f>
        <v>#REF!</v>
      </c>
      <c r="N25" s="208" t="e">
        <f>M25/SUM(#REF!)</f>
        <v>#REF!</v>
      </c>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row>
    <row r="26" spans="1:113" s="111" customFormat="1" ht="66">
      <c r="A26" s="116" t="str">
        <f>CONSOLIDA!A13</f>
        <v>1.0</v>
      </c>
      <c r="B26" s="119" t="str">
        <f>CONSOLIDA!B13</f>
        <v>CONSTRUÇÃO DE QUADRA POLI-ESPORTIVA COBERTA COM ARQUIBANCADA DE 2 DEGRAUS NAS DUAS LATERAIS  - DIMENSÃO DA QUADRA 24X32M</v>
      </c>
      <c r="C26" s="96">
        <f>Quadra!L47+Quadra!M47+Quadra!N47</f>
        <v>360676.5400000001</v>
      </c>
      <c r="D26" s="93" t="e">
        <f>C26/$C$28</f>
        <v>#REF!</v>
      </c>
      <c r="E26" s="165">
        <f>Quadra!BJ47</f>
        <v>0</v>
      </c>
      <c r="F26" s="93" t="e">
        <f>E26/(SUM($I$15:$I$16))</f>
        <v>#DIV/0!</v>
      </c>
      <c r="G26" s="95">
        <f>'7ª Med_Contr'!G26+Quadra!BG47+Quadra!BJ47</f>
        <v>2189.5</v>
      </c>
      <c r="H26" s="93" t="e">
        <f>G26/C$28</f>
        <v>#REF!</v>
      </c>
      <c r="I26" s="95">
        <f>C26-G26</f>
        <v>358487.0400000001</v>
      </c>
      <c r="J26" s="93" t="e">
        <f>I26/C$28</f>
        <v>#REF!</v>
      </c>
      <c r="K26" s="207">
        <f>IF(Quadra!CQ47&lt;&gt;0,Quadra!L47-'1ª Med_Contr'!E26-'2ª Med_Contr'!E26-'3ª Med_Contr'!E26-'4ª Med_Contr'!E26-'5ª Med_Contr'!E26-'6ª Med_Contr'!E26-'7ª Med_Contr'!E26-'8ª Med_Contr'!E26-'9ª Med_Contr'!E26-'10ª Med_Contr'!E26-'11ª Med_Contr'!E26-'12ª Med_Contr'!E26,0)</f>
        <v>358487.0400000001</v>
      </c>
      <c r="L26" s="208">
        <f>K26/Quadra!L47</f>
        <v>0.99392946377937419</v>
      </c>
      <c r="M26" s="269">
        <f>IF(Quadra!CT47&lt;&gt;0,SUM(Quadra!M47:N47)-'1ª Med_Adit'!E26-'2ª Med_Adit'!E26-'3ª Med_Adit'!E26-'4ª Med_Adit'!E26-'5ª Med_Adit'!E26-'6ª Med_Adit'!E26-'7ª Med_Adit'!E26-'8ª Med_Adit'!E26-'9ª Med_Adit'!E26-'10ª Med_Adit'!E26-'11ª Med_Adit'!E26-'12ª Med_Adit'!E26,0)</f>
        <v>0</v>
      </c>
      <c r="N26" s="208" t="e">
        <f>M26/SUM(Quadra!M47:N47)</f>
        <v>#DIV/0!</v>
      </c>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row>
    <row r="27" spans="1:113" ht="18.75" thickBot="1">
      <c r="A27" s="117"/>
      <c r="B27" s="120"/>
      <c r="C27" s="112"/>
      <c r="D27" s="112"/>
      <c r="E27" s="112"/>
      <c r="F27" s="112"/>
      <c r="G27" s="112"/>
      <c r="H27" s="112"/>
      <c r="I27" s="112"/>
      <c r="J27" s="112"/>
      <c r="K27" s="271"/>
      <c r="L27" s="272"/>
      <c r="M27" s="270"/>
      <c r="N27" s="209"/>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row>
    <row r="28" spans="1:113" ht="18.75" thickBot="1">
      <c r="A28" s="544" t="s">
        <v>71</v>
      </c>
      <c r="B28" s="545"/>
      <c r="C28" s="99" t="e">
        <f t="shared" ref="C28:J28" si="0">SUM(C22:C27)</f>
        <v>#REF!</v>
      </c>
      <c r="D28" s="98" t="e">
        <f t="shared" si="0"/>
        <v>#REF!</v>
      </c>
      <c r="E28" s="99" t="e">
        <f t="shared" si="0"/>
        <v>#REF!</v>
      </c>
      <c r="F28" s="98" t="e">
        <f t="shared" si="0"/>
        <v>#REF!</v>
      </c>
      <c r="G28" s="99" t="e">
        <f t="shared" si="0"/>
        <v>#REF!</v>
      </c>
      <c r="H28" s="98" t="e">
        <f t="shared" si="0"/>
        <v>#REF!</v>
      </c>
      <c r="I28" s="99" t="e">
        <f t="shared" si="0"/>
        <v>#REF!</v>
      </c>
      <c r="J28" s="98" t="e">
        <f t="shared" si="0"/>
        <v>#REF!</v>
      </c>
      <c r="K28" s="99" t="e">
        <f>SUM(K22:K27)</f>
        <v>#REF!</v>
      </c>
      <c r="L28" s="98" t="e">
        <f>K28/CONSOLIDA!C16</f>
        <v>#REF!</v>
      </c>
      <c r="M28" s="99" t="e">
        <f>SUM(M22:M27)</f>
        <v>#REF!</v>
      </c>
      <c r="N28" s="98" t="e">
        <f>M28/(CONSOLIDA!E16+CONSOLIDA!G16)</f>
        <v>#REF!</v>
      </c>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row>
    <row r="29" spans="1:113" ht="15.75">
      <c r="A29" s="132"/>
      <c r="B29" s="100"/>
      <c r="C29" s="101"/>
      <c r="D29" s="101"/>
      <c r="E29" s="101"/>
      <c r="F29" s="102"/>
      <c r="G29" s="108"/>
      <c r="H29" s="108"/>
      <c r="I29" s="108"/>
      <c r="J29" s="12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row>
    <row r="30" spans="1:113" ht="15.75">
      <c r="A30" s="133"/>
      <c r="B30" s="142"/>
      <c r="C30" s="168"/>
      <c r="D30" s="193"/>
      <c r="E30" s="101"/>
      <c r="F30" s="102"/>
      <c r="G30" s="109"/>
      <c r="H30" s="109"/>
      <c r="I30" s="109"/>
      <c r="J30" s="194"/>
    </row>
    <row r="31" spans="1:113" ht="16.5" thickBot="1">
      <c r="A31" s="133"/>
      <c r="B31" s="142" t="s">
        <v>174</v>
      </c>
      <c r="C31" s="168" t="e">
        <f>E28</f>
        <v>#REF!</v>
      </c>
      <c r="D31" s="193"/>
      <c r="E31" s="101"/>
      <c r="F31" s="102"/>
      <c r="G31" s="109"/>
      <c r="H31" s="109"/>
      <c r="I31" s="109"/>
      <c r="J31" s="194"/>
    </row>
    <row r="32" spans="1:113" ht="18.75" thickBot="1">
      <c r="A32" s="133"/>
      <c r="B32" s="166" t="s">
        <v>175</v>
      </c>
      <c r="C32" s="170" t="e">
        <f>C31</f>
        <v>#REF!</v>
      </c>
      <c r="D32" s="167" t="e">
        <f>C32/C28</f>
        <v>#REF!</v>
      </c>
      <c r="E32" s="101"/>
      <c r="F32" s="102"/>
      <c r="G32" s="109"/>
      <c r="H32" s="109"/>
      <c r="I32" s="109"/>
      <c r="J32" s="194"/>
    </row>
    <row r="33" spans="1:10" ht="15.75">
      <c r="A33" s="133"/>
      <c r="B33" s="142"/>
      <c r="C33" s="141"/>
      <c r="D33" s="101"/>
      <c r="E33" s="101"/>
      <c r="F33" s="102"/>
      <c r="G33" s="109"/>
      <c r="H33" s="109"/>
      <c r="I33" s="109"/>
      <c r="J33" s="194"/>
    </row>
    <row r="34" spans="1:10" ht="18">
      <c r="A34" s="132"/>
      <c r="B34" s="171" t="s">
        <v>176</v>
      </c>
      <c r="C34" s="546" t="e">
        <f ca="1">UPPER([3]!VExtenso(C31))</f>
        <v>#NAME?</v>
      </c>
      <c r="D34" s="546"/>
      <c r="E34" s="546"/>
      <c r="F34" s="546"/>
      <c r="G34" s="546"/>
      <c r="H34" s="546"/>
      <c r="I34" s="546"/>
      <c r="J34" s="547"/>
    </row>
    <row r="35" spans="1:10" ht="18">
      <c r="A35" s="132"/>
      <c r="B35" s="172"/>
      <c r="C35" s="546"/>
      <c r="D35" s="546"/>
      <c r="E35" s="546"/>
      <c r="F35" s="546"/>
      <c r="G35" s="546"/>
      <c r="H35" s="546"/>
      <c r="I35" s="546"/>
      <c r="J35" s="547"/>
    </row>
    <row r="36" spans="1:10" ht="15.75">
      <c r="A36" s="132"/>
      <c r="B36" s="100"/>
      <c r="C36" s="101"/>
      <c r="D36" s="101"/>
      <c r="E36" s="101"/>
      <c r="F36" s="102"/>
      <c r="G36" s="108"/>
      <c r="H36" s="108"/>
      <c r="I36" s="108"/>
      <c r="J36" s="128"/>
    </row>
    <row r="37" spans="1:10" ht="15.75">
      <c r="A37" s="132"/>
      <c r="B37" s="100"/>
      <c r="C37" s="101"/>
      <c r="D37" s="101"/>
      <c r="E37" s="101"/>
      <c r="F37" s="102"/>
      <c r="G37" s="108"/>
      <c r="H37" s="108"/>
      <c r="I37" s="108"/>
      <c r="J37" s="128"/>
    </row>
    <row r="38" spans="1:10" ht="15.75">
      <c r="A38" s="134"/>
      <c r="B38" s="100"/>
      <c r="C38" s="108"/>
      <c r="D38" s="101"/>
      <c r="E38" s="108"/>
      <c r="F38" s="108"/>
      <c r="G38" s="108"/>
      <c r="H38" s="108"/>
      <c r="I38" s="108"/>
      <c r="J38" s="128"/>
    </row>
    <row r="39" spans="1:10" ht="15.75" customHeight="1">
      <c r="A39" s="134"/>
      <c r="B39" s="266" t="s">
        <v>65</v>
      </c>
      <c r="C39" s="108"/>
      <c r="D39" s="558" t="s">
        <v>123</v>
      </c>
      <c r="E39" s="558"/>
      <c r="F39" s="558"/>
      <c r="H39" s="559" t="s">
        <v>122</v>
      </c>
      <c r="I39" s="559"/>
      <c r="J39" s="560"/>
    </row>
    <row r="40" spans="1:10" ht="16.5" thickBot="1">
      <c r="A40" s="135"/>
      <c r="B40" s="136"/>
      <c r="C40" s="137"/>
      <c r="D40" s="137"/>
      <c r="E40" s="138"/>
      <c r="F40" s="138"/>
      <c r="G40" s="138"/>
      <c r="H40" s="138"/>
      <c r="I40" s="138"/>
      <c r="J40" s="139"/>
    </row>
  </sheetData>
  <mergeCells count="40">
    <mergeCell ref="A6:J6"/>
    <mergeCell ref="G7:H7"/>
    <mergeCell ref="I7:J7"/>
    <mergeCell ref="G8:H8"/>
    <mergeCell ref="I8:J8"/>
    <mergeCell ref="G9:H9"/>
    <mergeCell ref="I9:J9"/>
    <mergeCell ref="G10:H10"/>
    <mergeCell ref="I10:J10"/>
    <mergeCell ref="G11:H11"/>
    <mergeCell ref="I11:J11"/>
    <mergeCell ref="G13:H13"/>
    <mergeCell ref="I13:J13"/>
    <mergeCell ref="G12:H12"/>
    <mergeCell ref="I12:J12"/>
    <mergeCell ref="G14:H14"/>
    <mergeCell ref="I14:J14"/>
    <mergeCell ref="G15:H15"/>
    <mergeCell ref="I15:J15"/>
    <mergeCell ref="G16:H16"/>
    <mergeCell ref="I16:J16"/>
    <mergeCell ref="M18:M20"/>
    <mergeCell ref="K17:N17"/>
    <mergeCell ref="D39:F39"/>
    <mergeCell ref="H39:J39"/>
    <mergeCell ref="N18:N20"/>
    <mergeCell ref="K18:K20"/>
    <mergeCell ref="L18:L20"/>
    <mergeCell ref="D18:D20"/>
    <mergeCell ref="E18:E20"/>
    <mergeCell ref="A28:B28"/>
    <mergeCell ref="C34:J35"/>
    <mergeCell ref="H18:H20"/>
    <mergeCell ref="I18:I20"/>
    <mergeCell ref="J18:J20"/>
    <mergeCell ref="F18:F20"/>
    <mergeCell ref="G18:G20"/>
    <mergeCell ref="A18:A20"/>
    <mergeCell ref="B18:B20"/>
    <mergeCell ref="C18:C20"/>
  </mergeCells>
  <printOptions horizontalCentered="1" verticalCentered="1"/>
  <pageMargins left="0.39370078740157483" right="0.39370078740157483" top="0.39370078740157483" bottom="0.39370078740157483" header="0.39370078740157483" footer="0.39370078740157483"/>
  <pageSetup paperSize="9" scale="55" orientation="landscape" horizontalDpi="150" verticalDpi="150" r:id="rId1"/>
  <headerFooter alignWithMargins="0">
    <oddHeader>Página &amp;P de &amp;N</oddHeader>
    <oddFooter>&amp;C&amp;F</oddFooter>
  </headerFooter>
  <rowBreaks count="1" manualBreakCount="1">
    <brk id="40" max="9" man="1"/>
  </rowBreaks>
  <colBreaks count="1" manualBreakCount="1">
    <brk id="10" max="5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31</vt:i4>
      </vt:variant>
      <vt:variant>
        <vt:lpstr>Intervalos nomeados</vt:lpstr>
      </vt:variant>
      <vt:variant>
        <vt:i4>57</vt:i4>
      </vt:variant>
    </vt:vector>
  </HeadingPairs>
  <TitlesOfParts>
    <vt:vector size="88" baseType="lpstr">
      <vt:lpstr>12ª Med_Adit</vt:lpstr>
      <vt:lpstr>12ª Med_Contr</vt:lpstr>
      <vt:lpstr>11ª Med_Adit</vt:lpstr>
      <vt:lpstr>11ª Med_Contr</vt:lpstr>
      <vt:lpstr>10ª Med_Adit</vt:lpstr>
      <vt:lpstr>10ª Med_Contr</vt:lpstr>
      <vt:lpstr>9ª Med_Adit</vt:lpstr>
      <vt:lpstr>9ª Med_Contr</vt:lpstr>
      <vt:lpstr>8ª Med_Adit</vt:lpstr>
      <vt:lpstr>8ª Med_Contr</vt:lpstr>
      <vt:lpstr>7ª Med_Adit</vt:lpstr>
      <vt:lpstr>7ª Med_Contr</vt:lpstr>
      <vt:lpstr>6ª Med_Adit</vt:lpstr>
      <vt:lpstr>6ª Med_Contr</vt:lpstr>
      <vt:lpstr>5ª Med_Adit</vt:lpstr>
      <vt:lpstr>5ª Med_Contr</vt:lpstr>
      <vt:lpstr>4ª Med_Adit</vt:lpstr>
      <vt:lpstr>4ª Med_Contr</vt:lpstr>
      <vt:lpstr>3ª Med_Adit</vt:lpstr>
      <vt:lpstr>3ª Med_Contr</vt:lpstr>
      <vt:lpstr>2ª Med_Adit</vt:lpstr>
      <vt:lpstr>2ª Med_Contr</vt:lpstr>
      <vt:lpstr>1ª Med_Adit</vt:lpstr>
      <vt:lpstr>1ª Med_Contr</vt:lpstr>
      <vt:lpstr>CONSOLIDA</vt:lpstr>
      <vt:lpstr>Quant Quadra</vt:lpstr>
      <vt:lpstr>Quadra</vt:lpstr>
      <vt:lpstr>Crono Quadra</vt:lpstr>
      <vt:lpstr>Elétrica</vt:lpstr>
      <vt:lpstr>Cron Elétrica</vt:lpstr>
      <vt:lpstr>BDI</vt:lpstr>
      <vt:lpstr>'10ª Med_Adit'!Area_de_impressao</vt:lpstr>
      <vt:lpstr>'10ª Med_Contr'!Area_de_impressao</vt:lpstr>
      <vt:lpstr>'11ª Med_Adit'!Area_de_impressao</vt:lpstr>
      <vt:lpstr>'11ª Med_Contr'!Area_de_impressao</vt:lpstr>
      <vt:lpstr>'12ª Med_Adit'!Area_de_impressao</vt:lpstr>
      <vt:lpstr>'12ª Med_Contr'!Area_de_impressao</vt:lpstr>
      <vt:lpstr>'1ª Med_Adit'!Area_de_impressao</vt:lpstr>
      <vt:lpstr>'1ª Med_Contr'!Area_de_impressao</vt:lpstr>
      <vt:lpstr>'2ª Med_Adit'!Area_de_impressao</vt:lpstr>
      <vt:lpstr>'2ª Med_Contr'!Area_de_impressao</vt:lpstr>
      <vt:lpstr>'3ª Med_Adit'!Area_de_impressao</vt:lpstr>
      <vt:lpstr>'3ª Med_Contr'!Area_de_impressao</vt:lpstr>
      <vt:lpstr>'4ª Med_Adit'!Area_de_impressao</vt:lpstr>
      <vt:lpstr>'4ª Med_Contr'!Area_de_impressao</vt:lpstr>
      <vt:lpstr>'5ª Med_Adit'!Area_de_impressao</vt:lpstr>
      <vt:lpstr>'5ª Med_Contr'!Area_de_impressao</vt:lpstr>
      <vt:lpstr>'6ª Med_Adit'!Area_de_impressao</vt:lpstr>
      <vt:lpstr>'6ª Med_Contr'!Area_de_impressao</vt:lpstr>
      <vt:lpstr>'7ª Med_Adit'!Area_de_impressao</vt:lpstr>
      <vt:lpstr>'7ª Med_Contr'!Area_de_impressao</vt:lpstr>
      <vt:lpstr>'8ª Med_Adit'!Area_de_impressao</vt:lpstr>
      <vt:lpstr>'8ª Med_Contr'!Area_de_impressao</vt:lpstr>
      <vt:lpstr>'9ª Med_Adit'!Area_de_impressao</vt:lpstr>
      <vt:lpstr>'9ª Med_Contr'!Area_de_impressao</vt:lpstr>
      <vt:lpstr>CONSOLIDA!Area_de_impressao</vt:lpstr>
      <vt:lpstr>'Cron Elétrica'!Area_de_impressao</vt:lpstr>
      <vt:lpstr>'Crono Quadra'!Area_de_impressao</vt:lpstr>
      <vt:lpstr>Elétrica!Area_de_impressao</vt:lpstr>
      <vt:lpstr>Quadra!Area_de_impressao</vt:lpstr>
      <vt:lpstr>'Quant Quadra'!Area_de_impressao</vt:lpstr>
      <vt:lpstr>'10ª Med_Adit'!Titulos_de_impressao</vt:lpstr>
      <vt:lpstr>'10ª Med_Contr'!Titulos_de_impressao</vt:lpstr>
      <vt:lpstr>'11ª Med_Adit'!Titulos_de_impressao</vt:lpstr>
      <vt:lpstr>'11ª Med_Contr'!Titulos_de_impressao</vt:lpstr>
      <vt:lpstr>'12ª Med_Adit'!Titulos_de_impressao</vt:lpstr>
      <vt:lpstr>'12ª Med_Contr'!Titulos_de_impressao</vt:lpstr>
      <vt:lpstr>'1ª Med_Adit'!Titulos_de_impressao</vt:lpstr>
      <vt:lpstr>'1ª Med_Contr'!Titulos_de_impressao</vt:lpstr>
      <vt:lpstr>'2ª Med_Adit'!Titulos_de_impressao</vt:lpstr>
      <vt:lpstr>'2ª Med_Contr'!Titulos_de_impressao</vt:lpstr>
      <vt:lpstr>'3ª Med_Adit'!Titulos_de_impressao</vt:lpstr>
      <vt:lpstr>'3ª Med_Contr'!Titulos_de_impressao</vt:lpstr>
      <vt:lpstr>'4ª Med_Adit'!Titulos_de_impressao</vt:lpstr>
      <vt:lpstr>'4ª Med_Contr'!Titulos_de_impressao</vt:lpstr>
      <vt:lpstr>'5ª Med_Adit'!Titulos_de_impressao</vt:lpstr>
      <vt:lpstr>'5ª Med_Contr'!Titulos_de_impressao</vt:lpstr>
      <vt:lpstr>'6ª Med_Adit'!Titulos_de_impressao</vt:lpstr>
      <vt:lpstr>'6ª Med_Contr'!Titulos_de_impressao</vt:lpstr>
      <vt:lpstr>'7ª Med_Adit'!Titulos_de_impressao</vt:lpstr>
      <vt:lpstr>'7ª Med_Contr'!Titulos_de_impressao</vt:lpstr>
      <vt:lpstr>'8ª Med_Adit'!Titulos_de_impressao</vt:lpstr>
      <vt:lpstr>'8ª Med_Contr'!Titulos_de_impressao</vt:lpstr>
      <vt:lpstr>'9ª Med_Adit'!Titulos_de_impressao</vt:lpstr>
      <vt:lpstr>'9ª Med_Contr'!Titulos_de_impressao</vt:lpstr>
      <vt:lpstr>CONSOLIDA!Titulos_de_impressao</vt:lpstr>
      <vt:lpstr>Elétrica!Titulos_de_impressao</vt:lpstr>
      <vt:lpstr>Quadra!Titulos_de_impressao</vt:lpstr>
    </vt:vector>
  </TitlesOfParts>
  <Company>workseduc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dc:creator>
  <cp:lastModifiedBy>Engenharia</cp:lastModifiedBy>
  <cp:lastPrinted>2017-08-03T13:55:26Z</cp:lastPrinted>
  <dcterms:created xsi:type="dcterms:W3CDTF">2005-05-04T18:06:36Z</dcterms:created>
  <dcterms:modified xsi:type="dcterms:W3CDTF">2017-08-03T13:56:13Z</dcterms:modified>
</cp:coreProperties>
</file>